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codeName="ThisWorkbook"/>
  <xr:revisionPtr revIDLastSave="18" documentId="8_{7EA40815-E8EF-4893-924A-5924CFBBDB9D}" xr6:coauthVersionLast="47" xr6:coauthVersionMax="47" xr10:uidLastSave="{B9032DE9-BF03-4542-996B-8187A1FC69C7}"/>
  <bookViews>
    <workbookView xWindow="25140" yWindow="-120" windowWidth="25440" windowHeight="15270" tabRatio="781" xr2:uid="{00000000-000D-0000-FFFF-FFFF00000000}"/>
  </bookViews>
  <sheets>
    <sheet name="0. Inhoudsopgave" sheetId="30" r:id="rId1"/>
    <sheet name="1. Besluitvorming" sheetId="23" r:id="rId2"/>
    <sheet name="2. Datakwaliteit " sheetId="43" r:id="rId3"/>
    <sheet name="3. Andere risico's (niet-finan)" sheetId="42" r:id="rId4"/>
    <sheet name="4. Risicohouding" sheetId="16" r:id="rId5"/>
    <sheet name="5. Risicohouding maatstaven" sheetId="3" r:id="rId6"/>
    <sheet name="6. SPR contract" sheetId="34" r:id="rId7"/>
    <sheet name="7. Toedeelregels SPR" sheetId="20" r:id="rId8"/>
    <sheet name="8. SAA SPR" sheetId="22" r:id="rId9"/>
    <sheet name="9. FPR contract" sheetId="35" r:id="rId10"/>
    <sheet name="10. SAA FPR" sheetId="21" r:id="rId11"/>
    <sheet name="11. Transitie-ftk na invaarbesl" sheetId="32" r:id="rId12"/>
    <sheet name="12. Transitie beleggingsbeleid" sheetId="24" r:id="rId13"/>
    <sheet name="13. Basisscenario berekeningen" sheetId="1" r:id="rId14"/>
    <sheet name="14. Omrekenmethoden" sheetId="27" r:id="rId15"/>
    <sheet name="15. Transitie-effecten" sheetId="28" r:id="rId16"/>
    <sheet name="16. Basisscenario netto profijt" sheetId="8" r:id="rId17"/>
    <sheet name="17. Basisscenario bruto profijt" sheetId="9" r:id="rId18"/>
    <sheet name="18. Basissc. pens.verwachting" sheetId="11" r:id="rId19"/>
    <sheet name="19. Complete besluitvorming" sheetId="2" r:id="rId20"/>
    <sheet name="20. Hoogst verkende DG" sheetId="13" r:id="rId21"/>
    <sheet name="21. Laagst verkende DG" sheetId="38" r:id="rId22"/>
    <sheet name="22. Hoogst verkende rente" sheetId="39" r:id="rId23"/>
    <sheet name="23. Laagst verkende rente" sheetId="40" r:id="rId24"/>
    <sheet name="24. Additioneel scenario" sheetId="41" r:id="rId25"/>
    <sheet name="25. Evenwichtigheidsweging" sheetId="26" r:id="rId26"/>
  </sheets>
  <definedNames>
    <definedName name="anscount" hidden="1">1</definedName>
    <definedName name="_xlnm.Print_Area" localSheetId="0">'0. Inhoudsopgave'!$A$1:$P$44</definedName>
    <definedName name="_xlnm.Print_Area" localSheetId="15">'15. Transitie-effecten'!$A$1:$E$44</definedName>
    <definedName name="_xlnm.Print_Area" localSheetId="19">'19. Complete besluitvorming'!$A$1:$E$51</definedName>
    <definedName name="_xlnm.Print_Area" localSheetId="20">'20. Hoogst verkende DG'!$A$1:$O$43</definedName>
    <definedName name="_xlnm.Print_Area" localSheetId="3">'3. Andere risico''s (niet-finan)'!$A$2:$F$30</definedName>
    <definedName name="_xlnm.Print_Area" localSheetId="5">'5. Risicohouding maatstaven'!$B$1:$I$82</definedName>
    <definedName name="_xlnm.Print_Area" localSheetId="8">'8. SAA SPR'!$A$1:$F$29</definedName>
    <definedName name="_xlnm.Print_Titles" localSheetId="25">'25. Evenwichtigheidsweging'!$7:$7</definedName>
    <definedName name="_xlnm.Print_Titles" localSheetId="6">'6. SPR contract'!$5:$5</definedName>
    <definedName name="TekstcontroleSchermExcel" localSheetId="2" hidden="1">{"BRIEF",#N/A,FALSE,"BRIEF";"OFFBAL",#N/A,FALSE,"OFFBAL"}</definedName>
    <definedName name="TekstcontroleSchermExcel" localSheetId="8" hidden="1">{"BRIEF",#N/A,FALSE,"BRIEF";"OFFBAL",#N/A,FALSE,"OFFBAL"}</definedName>
    <definedName name="TekstcontroleSchermExcel" hidden="1">{"BRIEF",#N/A,FALSE,"BRIEF";"OFFBAL",#N/A,FALSE,"OFFBAL"}</definedName>
    <definedName name="wrn.TEST." localSheetId="2" hidden="1">{"BRIEF",#N/A,FALSE,"BRIEF";"OFFBAL",#N/A,FALSE,"OFFBAL"}</definedName>
    <definedName name="wrn.TEST." localSheetId="8" hidden="1">{"BRIEF",#N/A,FALSE,"BRIEF";"OFFBAL",#N/A,FALSE,"OFFBAL"}</definedName>
    <definedName name="wrn.TEST." hidden="1">{"BRIEF",#N/A,FALSE,"BRIEF";"OFFBAL",#N/A,FALSE,"OFFBAL"}</definedName>
    <definedName name="x" localSheetId="0">'0. Inhoudsopgave'!$A$1:$F$54</definedName>
    <definedName name="x" localSheetId="20">'20. Hoogst verkende DG'!$A$1:$O$43</definedName>
    <definedName name="x" localSheetId="25">'25. Evenwichtigheidsweging'!$7:$7</definedName>
    <definedName name="x" localSheetId="6">'6. SPR contract'!$5:$5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1" i="34" l="1"/>
  <c r="B26" i="34"/>
  <c r="B28" i="34"/>
  <c r="B25" i="34"/>
  <c r="B23" i="34"/>
  <c r="B30" i="34"/>
  <c r="B29" i="34"/>
  <c r="B27" i="34"/>
  <c r="B22" i="34"/>
  <c r="B21" i="34"/>
  <c r="B19" i="34"/>
  <c r="B17" i="34"/>
  <c r="B16" i="34"/>
  <c r="H21" i="23"/>
  <c r="G21" i="23"/>
  <c r="H57" i="23"/>
  <c r="G57" i="23"/>
  <c r="H18" i="23" l="1"/>
  <c r="G18" i="23"/>
  <c r="H19" i="23"/>
  <c r="G19" i="23"/>
  <c r="B3" i="34"/>
  <c r="B38" i="34"/>
  <c r="B78" i="34" l="1"/>
  <c r="B21" i="23"/>
  <c r="B20" i="23"/>
  <c r="B19" i="23"/>
  <c r="B18" i="23"/>
  <c r="B32" i="23"/>
  <c r="B41" i="34"/>
  <c r="B30" i="43"/>
  <c r="B43" i="23"/>
  <c r="B44" i="23"/>
  <c r="B12" i="23"/>
  <c r="H59" i="23" l="1"/>
  <c r="G59" i="23"/>
  <c r="B38" i="27"/>
  <c r="B37" i="27"/>
  <c r="B36" i="27"/>
  <c r="B18" i="27"/>
  <c r="B59" i="27"/>
  <c r="B53" i="27"/>
  <c r="B52" i="27"/>
  <c r="B41" i="27"/>
  <c r="B28" i="43"/>
  <c r="B40" i="23"/>
  <c r="B26" i="23"/>
  <c r="B24" i="23"/>
  <c r="B12" i="27"/>
  <c r="B11" i="27"/>
  <c r="F59" i="27"/>
  <c r="B24" i="35"/>
  <c r="H19" i="43"/>
  <c r="F16" i="27"/>
  <c r="F15" i="27"/>
  <c r="B16" i="27"/>
  <c r="B15" i="27"/>
  <c r="P19" i="41"/>
  <c r="P17" i="41"/>
  <c r="P14" i="41"/>
  <c r="P13" i="41"/>
  <c r="P11" i="41"/>
  <c r="B15" i="41"/>
  <c r="P19" i="40"/>
  <c r="P17" i="40"/>
  <c r="P14" i="40"/>
  <c r="P13" i="40"/>
  <c r="P11" i="40"/>
  <c r="B13" i="40"/>
  <c r="P19" i="39"/>
  <c r="P17" i="39"/>
  <c r="P14" i="39"/>
  <c r="P13" i="39"/>
  <c r="P11" i="39"/>
  <c r="B13" i="39"/>
  <c r="P19" i="38"/>
  <c r="P17" i="38"/>
  <c r="P14" i="38"/>
  <c r="P13" i="38"/>
  <c r="P11" i="38"/>
  <c r="B13" i="38"/>
  <c r="P13" i="13"/>
  <c r="B13" i="13"/>
  <c r="F14" i="28"/>
  <c r="B14" i="28"/>
  <c r="F48" i="27"/>
  <c r="B48" i="27"/>
  <c r="E12" i="23" l="1"/>
  <c r="E53" i="23"/>
  <c r="E54" i="23"/>
  <c r="E42" i="23"/>
  <c r="E43" i="23"/>
  <c r="E44" i="23"/>
  <c r="E35" i="23"/>
  <c r="E37" i="23"/>
  <c r="E38" i="23"/>
  <c r="E28" i="23"/>
  <c r="E16" i="23"/>
  <c r="B13" i="28"/>
  <c r="G9" i="30"/>
  <c r="B9" i="30"/>
  <c r="B19" i="40"/>
  <c r="B17" i="40"/>
  <c r="B14" i="40"/>
  <c r="B11" i="40"/>
  <c r="B19" i="38"/>
  <c r="B17" i="38"/>
  <c r="B14" i="38"/>
  <c r="B11" i="38"/>
  <c r="P19" i="13"/>
  <c r="P17" i="13"/>
  <c r="F10" i="32"/>
  <c r="B19" i="43"/>
  <c r="H55" i="23"/>
  <c r="H54" i="23"/>
  <c r="B55" i="23"/>
  <c r="H24" i="23"/>
  <c r="H22" i="23"/>
  <c r="H16" i="23"/>
  <c r="H15" i="23"/>
  <c r="I47" i="43"/>
  <c r="I48" i="43"/>
  <c r="I51" i="43"/>
  <c r="I53" i="43"/>
  <c r="H53" i="43"/>
  <c r="H51" i="43"/>
  <c r="H48" i="43"/>
  <c r="H47" i="43"/>
  <c r="I38" i="43"/>
  <c r="I26" i="43"/>
  <c r="I25" i="43"/>
  <c r="I20" i="43"/>
  <c r="I21" i="43"/>
  <c r="I22" i="43"/>
  <c r="I23" i="43"/>
  <c r="I24" i="43"/>
  <c r="I19" i="43"/>
  <c r="H52" i="23"/>
  <c r="H53" i="23"/>
  <c r="H51" i="23"/>
  <c r="H44" i="23"/>
  <c r="H43" i="23"/>
  <c r="H40" i="23"/>
  <c r="H39" i="23"/>
  <c r="H38" i="23"/>
  <c r="H37" i="23"/>
  <c r="B37" i="23"/>
  <c r="H31" i="23"/>
  <c r="H32" i="23"/>
  <c r="H30" i="23"/>
  <c r="B30" i="23"/>
  <c r="H28" i="23"/>
  <c r="H26" i="23"/>
  <c r="H20" i="23"/>
  <c r="H14" i="23"/>
  <c r="H12" i="23"/>
  <c r="B22" i="23"/>
  <c r="B16" i="23"/>
  <c r="B15" i="23"/>
  <c r="B14" i="23"/>
  <c r="E24" i="23"/>
  <c r="E22" i="23"/>
  <c r="H42" i="23"/>
  <c r="H35" i="23"/>
  <c r="F26" i="26"/>
  <c r="B20" i="41"/>
  <c r="B18" i="41"/>
  <c r="B14" i="41"/>
  <c r="B12" i="41"/>
  <c r="B19" i="39"/>
  <c r="B17" i="39"/>
  <c r="B14" i="39"/>
  <c r="B11" i="39"/>
  <c r="P14" i="13"/>
  <c r="P11" i="13"/>
  <c r="B14" i="13"/>
  <c r="B11" i="13"/>
  <c r="F16" i="28"/>
  <c r="B16" i="28"/>
  <c r="F31" i="28"/>
  <c r="F35" i="28"/>
  <c r="B69" i="27"/>
  <c r="F71" i="27"/>
  <c r="F69" i="27"/>
  <c r="F67" i="27"/>
  <c r="F49" i="27"/>
  <c r="F47" i="27"/>
  <c r="F58" i="27"/>
  <c r="F55" i="27"/>
  <c r="F52" i="27"/>
  <c r="B49" i="27"/>
  <c r="B47" i="27"/>
  <c r="F38" i="27"/>
  <c r="F39" i="27"/>
  <c r="F40" i="27"/>
  <c r="F41" i="27"/>
  <c r="F42" i="27"/>
  <c r="F37" i="27"/>
  <c r="F36" i="27"/>
  <c r="F35" i="27"/>
  <c r="B35" i="27"/>
  <c r="F27" i="27"/>
  <c r="F28" i="27"/>
  <c r="F26" i="27"/>
  <c r="F23" i="27"/>
  <c r="F19" i="27"/>
  <c r="F18" i="27"/>
  <c r="F14" i="27"/>
  <c r="F13" i="27"/>
  <c r="B13" i="27"/>
  <c r="F12" i="27"/>
  <c r="F11" i="27"/>
  <c r="F56" i="27"/>
  <c r="F50" i="27"/>
  <c r="F24" i="27"/>
  <c r="F11" i="32"/>
  <c r="F12" i="32"/>
  <c r="F13" i="32"/>
  <c r="F30" i="35"/>
  <c r="F29" i="35"/>
  <c r="F28" i="35"/>
  <c r="F31" i="35"/>
  <c r="F32" i="35"/>
  <c r="F33" i="35"/>
  <c r="F34" i="35"/>
  <c r="F35" i="35"/>
  <c r="F36" i="35"/>
  <c r="F37" i="35"/>
  <c r="F38" i="35"/>
  <c r="F39" i="35"/>
  <c r="F40" i="35"/>
  <c r="F41" i="35"/>
  <c r="F48" i="35"/>
  <c r="F49" i="35"/>
  <c r="F50" i="35"/>
  <c r="F27" i="35"/>
  <c r="F24" i="35"/>
  <c r="F23" i="35"/>
  <c r="F21" i="35"/>
  <c r="F22" i="35"/>
  <c r="F20" i="35"/>
  <c r="F17" i="35"/>
  <c r="F18" i="35"/>
  <c r="F19" i="35"/>
  <c r="F16" i="35"/>
  <c r="F77" i="34"/>
  <c r="F78" i="34"/>
  <c r="F75" i="34"/>
  <c r="F51" i="34"/>
  <c r="F50" i="34"/>
  <c r="F39" i="34"/>
  <c r="F38" i="34"/>
  <c r="F41" i="34"/>
  <c r="F43" i="34"/>
  <c r="F44" i="34"/>
  <c r="F42" i="34"/>
  <c r="F19" i="34"/>
  <c r="F16" i="34"/>
  <c r="F15" i="34"/>
  <c r="F10" i="34"/>
  <c r="F24" i="16"/>
  <c r="F22" i="16"/>
  <c r="H38" i="43"/>
  <c r="H26" i="43"/>
  <c r="H20" i="43"/>
  <c r="H21" i="43"/>
  <c r="H22" i="43"/>
  <c r="H23" i="43"/>
  <c r="H24" i="43"/>
  <c r="H25" i="43"/>
  <c r="G55" i="23"/>
  <c r="G54" i="23"/>
  <c r="G52" i="23"/>
  <c r="G53" i="23"/>
  <c r="G51" i="23"/>
  <c r="G44" i="23"/>
  <c r="G43" i="23"/>
  <c r="G38" i="23"/>
  <c r="G39" i="23"/>
  <c r="G40" i="23"/>
  <c r="G37" i="23"/>
  <c r="B39" i="23"/>
  <c r="B38" i="23"/>
  <c r="G32" i="23"/>
  <c r="G31" i="23"/>
  <c r="G30" i="23"/>
  <c r="B31" i="23"/>
  <c r="G26" i="23"/>
  <c r="G14" i="23"/>
  <c r="G15" i="23"/>
  <c r="G16" i="23"/>
  <c r="G20" i="23"/>
  <c r="G22" i="23"/>
  <c r="G24" i="23"/>
  <c r="G12" i="23"/>
  <c r="I24" i="30"/>
  <c r="I23" i="30"/>
  <c r="I17" i="30"/>
  <c r="I16" i="30"/>
  <c r="G13" i="30"/>
  <c r="I15" i="30"/>
  <c r="I14" i="30"/>
  <c r="I13" i="30"/>
  <c r="B54" i="23" l="1"/>
  <c r="B53" i="23"/>
  <c r="B52" i="23"/>
  <c r="B51" i="23"/>
  <c r="B50" i="35"/>
  <c r="B49" i="35"/>
  <c r="B48" i="35"/>
  <c r="B41" i="35"/>
  <c r="B40" i="35"/>
  <c r="B39" i="35"/>
  <c r="B38" i="35"/>
  <c r="B36" i="35"/>
  <c r="B35" i="35"/>
  <c r="B34" i="35"/>
  <c r="B33" i="35"/>
  <c r="B32" i="35"/>
  <c r="B31" i="35"/>
  <c r="B30" i="35"/>
  <c r="B29" i="35"/>
  <c r="B28" i="35"/>
  <c r="B27" i="35"/>
  <c r="B51" i="34"/>
  <c r="B50" i="34"/>
  <c r="B26" i="27"/>
  <c r="B28" i="27"/>
  <c r="B27" i="27"/>
  <c r="B10" i="32"/>
  <c r="B3" i="9"/>
  <c r="B3" i="8"/>
  <c r="B5" i="8"/>
  <c r="B4" i="8"/>
  <c r="B3" i="22"/>
  <c r="B4" i="20"/>
  <c r="B4" i="22"/>
  <c r="B3" i="20"/>
  <c r="B3" i="21"/>
  <c r="B4" i="21"/>
  <c r="B3" i="35"/>
  <c r="B14" i="27"/>
  <c r="C16" i="30" l="1"/>
  <c r="B15" i="30"/>
  <c r="B19" i="13"/>
  <c r="B17" i="13"/>
  <c r="B26" i="26"/>
  <c r="B35" i="28"/>
  <c r="B31" i="28"/>
  <c r="B71" i="27"/>
  <c r="B67" i="27"/>
  <c r="B58" i="27"/>
  <c r="B56" i="27"/>
  <c r="B55" i="27"/>
  <c r="B50" i="27"/>
  <c r="B42" i="27"/>
  <c r="B40" i="27"/>
  <c r="B39" i="27"/>
  <c r="B24" i="27"/>
  <c r="B23" i="27"/>
  <c r="B19" i="27"/>
  <c r="F14" i="24" l="1"/>
  <c r="B14" i="24"/>
  <c r="B13" i="32"/>
  <c r="B12" i="32"/>
  <c r="B11" i="32"/>
  <c r="B23" i="35"/>
  <c r="B22" i="35"/>
  <c r="B21" i="35"/>
  <c r="B20" i="35"/>
  <c r="B17" i="35"/>
  <c r="B16" i="35"/>
  <c r="B18" i="35"/>
  <c r="B77" i="34"/>
  <c r="B75" i="34"/>
  <c r="B44" i="34"/>
  <c r="B43" i="34"/>
  <c r="B42" i="34"/>
  <c r="B39" i="34"/>
  <c r="B10" i="34"/>
  <c r="B24" i="16"/>
  <c r="B22" i="16"/>
  <c r="C48" i="43" l="1"/>
  <c r="C47" i="43"/>
  <c r="C38" i="43"/>
  <c r="C53" i="43"/>
  <c r="C51" i="43"/>
  <c r="C25" i="43" l="1"/>
  <c r="C24" i="43"/>
  <c r="C23" i="43"/>
  <c r="C22" i="43"/>
  <c r="C21" i="43"/>
  <c r="C20" i="43"/>
  <c r="B26" i="43"/>
</calcChain>
</file>

<file path=xl/sharedStrings.xml><?xml version="1.0" encoding="utf-8"?>
<sst xmlns="http://schemas.openxmlformats.org/spreadsheetml/2006/main" count="2109" uniqueCount="868">
  <si>
    <t>Invaarsjabloon toezichthouderregeling invaren</t>
  </si>
  <si>
    <t>Toelichting</t>
  </si>
  <si>
    <t>Dit invaarsjabloon betreft het model voor de gegevensverstrekking aan DNB als bedoeld in artikel 5 van de Toezichthouderregeling melden en wordt als bijlage aan het meldingsformulier toegevoegd.
Bij het invaarsjabloon is een invulinstructie beschikbaar.</t>
  </si>
  <si>
    <t>0+</t>
  </si>
  <si>
    <t>1+</t>
  </si>
  <si>
    <t>Versienummer</t>
  </si>
  <si>
    <t>2.1 (26 augustus 2024)</t>
  </si>
  <si>
    <t>Celvalidaties</t>
  </si>
  <si>
    <t>Bladvalidaties</t>
  </si>
  <si>
    <t>Fondsnaam</t>
  </si>
  <si>
    <t>0. Inhoudsopgave</t>
  </si>
  <si>
    <t xml:space="preserve">Soort pensioenfonds </t>
  </si>
  <si>
    <t>Maak keuze</t>
  </si>
  <si>
    <t>1. Besluitvorming</t>
  </si>
  <si>
    <t>2. Datakwaliteit</t>
  </si>
  <si>
    <t>DNB relatienummer</t>
  </si>
  <si>
    <t>3. Andere risico's (niet-finan)</t>
  </si>
  <si>
    <t>Beoogde invaardatum</t>
  </si>
  <si>
    <t>4. Risicohouding</t>
  </si>
  <si>
    <t>Welke regeling(en) gaat u na de transitie uitvoeren?</t>
  </si>
  <si>
    <t>5. Risicohouding maatstaven</t>
  </si>
  <si>
    <t>Biedt het fonds in de huidige situatie (vóór het invaren) meerdere regelingen aan?</t>
  </si>
  <si>
    <t>6. SPR contract</t>
  </si>
  <si>
    <t>Zal het fonds in de toekomstige situatie (na het invaren) meerdere regelingen aanbieden?</t>
  </si>
  <si>
    <t>7. Toedeelregels SPR</t>
  </si>
  <si>
    <t>Biedt het fonds vóór het invaren een premie- of kapitaalovereenkomst aan, kiest het fonds na invaren voor een flexibele premieovereenkomst zonder risicodelingsreserve, én wordt er geen gebruik gemaakt van het overgangsrecht?</t>
  </si>
  <si>
    <t>8. SAA SPR</t>
  </si>
  <si>
    <t>9. FPR contract</t>
  </si>
  <si>
    <t>10. SAA FPR</t>
  </si>
  <si>
    <t>Inhoudsopgave</t>
  </si>
  <si>
    <t>Toezichthouderregeling melden artikel 4, eerste lid</t>
  </si>
  <si>
    <t>Samenvatting</t>
  </si>
  <si>
    <t>11. Transitie-ftk na invaarbesl</t>
  </si>
  <si>
    <t>Besluitvorming over invaren</t>
  </si>
  <si>
    <t>sub c t/m g en r</t>
  </si>
  <si>
    <t xml:space="preserve">Doorlopen besluitvormingsproces </t>
  </si>
  <si>
    <t>12. Transitie beleggingsbeleid</t>
  </si>
  <si>
    <t>Datakwaliteit</t>
  </si>
  <si>
    <t>sub a</t>
  </si>
  <si>
    <t>Datakwaliteit bij invaren</t>
  </si>
  <si>
    <t>13. Basisscenario berekeningen</t>
  </si>
  <si>
    <t>Andere risico's (niet-financiele risico's)</t>
  </si>
  <si>
    <t xml:space="preserve">Toelichting op de beheerste bedrijfsvoering bij de collectieve waardeoverdracht </t>
  </si>
  <si>
    <t>14. Omrekenmethoden</t>
  </si>
  <si>
    <t>Risicohouding</t>
  </si>
  <si>
    <t>sub i, k en l</t>
  </si>
  <si>
    <t>Risicohouding, onderscheiden groepen, onderbouwing</t>
  </si>
  <si>
    <t>15. Transitie-effecten</t>
  </si>
  <si>
    <t>Contract</t>
  </si>
  <si>
    <t>sub i</t>
  </si>
  <si>
    <t xml:space="preserve">Toedeelregels/beleggingsbeleid, vul- en uitdeelregels van de solidariteitsreserve, de risicodelingsreserve en het compensatiedepot </t>
  </si>
  <si>
    <t>16. Basisscenario netto profijt</t>
  </si>
  <si>
    <t>Transitie-ftk na invaarbesluit</t>
  </si>
  <si>
    <t>sub m en n</t>
  </si>
  <si>
    <t>Eventuele aanpassing invaardekkingsgraad</t>
  </si>
  <si>
    <t>17. Basisscenario bruto profijt</t>
  </si>
  <si>
    <t>Transitie beleggingsbeleid (financiele risico's)</t>
  </si>
  <si>
    <t>sub h</t>
  </si>
  <si>
    <t>Onderbouwing van een tijdens de transitieperiode eventueel uit te voeren aanpassing van het beleggingsbeleid</t>
  </si>
  <si>
    <t>18. Basissc. pens.verwachting</t>
  </si>
  <si>
    <t>Basisscenario voor berekeningen</t>
  </si>
  <si>
    <t>sub j, k, l, m, n</t>
  </si>
  <si>
    <t>Specificatie van het basis-scenario waarvoor het pensioenfonds in dit model de transitie-effecten opgeeft</t>
  </si>
  <si>
    <t>19. Complete besluitvorming</t>
  </si>
  <si>
    <t>Omrekenmethoden</t>
  </si>
  <si>
    <t>sub j, k, l, m, n, p</t>
  </si>
  <si>
    <t>Toelichting op toepassing van de omrekenmethodes; Toelichting gelijke behandeling van mannen en vrouwen en collectieve actuariële gelijkwaardigheid</t>
  </si>
  <si>
    <t>20. Hoogst verkende DG</t>
  </si>
  <si>
    <t>Transitie-effecten</t>
  </si>
  <si>
    <t>sub k, l, m, n en o</t>
  </si>
  <si>
    <t>Transitie-effecten, (toelichting van) onderscheiden groepen, toelichting berekening ervan</t>
  </si>
  <si>
    <t>21. Laagst verkende DG</t>
  </si>
  <si>
    <t>Complete besluitvorming</t>
  </si>
  <si>
    <t>sub a en o</t>
  </si>
  <si>
    <t>Specificatie van de maatstaven, voorrangregels en onderzochte scenario's t.b.v. complete besluitvorming in verschillende economische scenario's</t>
  </si>
  <si>
    <t>22. Hoogst verkende rente</t>
  </si>
  <si>
    <t>Evenwichtigheidsweging</t>
  </si>
  <si>
    <t>sub q</t>
  </si>
  <si>
    <t>Toelichting op de overwegingen van het fonds, mede op basis van de transitie-effecten</t>
  </si>
  <si>
    <t>23. Laagst verkende rente</t>
  </si>
  <si>
    <t>24. Additioneel scenario</t>
  </si>
  <si>
    <t>Gebruikte afkortingen</t>
  </si>
  <si>
    <t>Volledige naam document</t>
  </si>
  <si>
    <t>25. Evenwichtigheidsweging</t>
  </si>
  <si>
    <t>PW</t>
  </si>
  <si>
    <t>Pensioenwet (per 1 juli 2023)</t>
  </si>
  <si>
    <t>BUPW</t>
  </si>
  <si>
    <t>Besluit uitvoering Pensioenwet en Wet verplichte beroepspensioenregeling (per 1 juli 2023)</t>
  </si>
  <si>
    <t>MvT</t>
  </si>
  <si>
    <t>Memorie van toelichting op de Wet toekomst pensioenen, Kamerstukken II 2021/2022, 36 067, nr. 3</t>
  </si>
  <si>
    <t>Besluit FTK</t>
  </si>
  <si>
    <t>Besluit financieel toetsingskader pensioenfondsen (per 1 juli 2023)</t>
  </si>
  <si>
    <t>Toezichthouderregeling melden</t>
  </si>
  <si>
    <t>Regeling melden interne collectieve waardeoverdracht pensioenfondsen bij transitie</t>
  </si>
  <si>
    <t>Toezichthouderregeling SR en RR</t>
  </si>
  <si>
    <t>Regeling rekenmethoden onderbouwing solidariteitsreserve en risicodelingsreserve pensioenuitvoerders</t>
  </si>
  <si>
    <t>VO</t>
  </si>
  <si>
    <t>Verantwoordingsorgaan</t>
  </si>
  <si>
    <t>OK</t>
  </si>
  <si>
    <t>Ondernemingskamer van het gerechtshof Amsterdam</t>
  </si>
  <si>
    <t>BO</t>
  </si>
  <si>
    <t>Belanghebbendenorgaan</t>
  </si>
  <si>
    <t>RvT</t>
  </si>
  <si>
    <t>Raad van Toezicht</t>
  </si>
  <si>
    <t>NvT</t>
  </si>
  <si>
    <t>Nota van Toelichting op het Besluit toekomst pensioenen</t>
  </si>
  <si>
    <t>Regeling Pensioenwet</t>
  </si>
  <si>
    <t>Regeling Pensioenwet en Wet verplichte beroepspensioenregeling (per 1 juli 2023)</t>
  </si>
  <si>
    <t>Wvb</t>
  </si>
  <si>
    <t>Wet verplichte beroepspensioenregeling</t>
  </si>
  <si>
    <t>Pensioendeelnemer</t>
  </si>
  <si>
    <t>Deelnemer, gewezen deelnemer, aanspraakgerechtigde en pensioengerechtigde</t>
  </si>
  <si>
    <r>
      <rPr>
        <b/>
        <i/>
        <sz val="11"/>
        <color theme="1"/>
        <rFont val="Calibri"/>
        <family val="2"/>
        <scheme val="minor"/>
      </rPr>
      <t>NB</t>
    </r>
    <r>
      <rPr>
        <i/>
        <sz val="11"/>
        <color theme="1"/>
        <rFont val="Calibri"/>
        <family val="2"/>
        <scheme val="minor"/>
      </rPr>
      <t>: met de verwijzingen in dit invaarsjabloon naar de PW worden ook de respectievelijke artikelen in de Wvb bedoeld</t>
    </r>
  </si>
  <si>
    <t>Beleidsuitingen van DNB waarnaar in dit document wordt verwezen</t>
  </si>
  <si>
    <t>Link om de beleidsuiting te benaderen</t>
  </si>
  <si>
    <t>Good Practice: Borging van datakwaliteit door pensioenfondsen</t>
  </si>
  <si>
    <t>Good practice borging van datakwaliteit</t>
  </si>
  <si>
    <t>Good Practice: Inhoudsopgave Implementatieplan Pensioenfondsen</t>
  </si>
  <si>
    <t>Good practice inhoudsopgave implementatieplan pensioenfonds</t>
  </si>
  <si>
    <t>Good practice: De sleutelfunctie risicobeheer tijdens de transitie naar het nieuwe pensioenstelsel</t>
  </si>
  <si>
    <t>Good practice: Besluitvorming datakwaliteit door pensioenfondsen</t>
  </si>
  <si>
    <t>Good practice besluitvorming datakwaliteit</t>
  </si>
  <si>
    <t>Q&amp;A: Welke eisen worden er gesteld aan de juistheid en volledigheid van de data die pensioenfondsen gebruiken bij invaren?</t>
  </si>
  <si>
    <t>Q&amp;A juistheid en volledigheid van de data</t>
  </si>
  <si>
    <t>Q&amp;A: Wat doet een pensioenfonds om de datakwaliteit bij  invaren te borgen?</t>
  </si>
  <si>
    <t>Q&amp;A borgen datakwaliteit bij invaren</t>
  </si>
  <si>
    <t>Q&amp;A: Waaraan moet de onderbouwing van de risicohouding voldoen?</t>
  </si>
  <si>
    <t>Q&amp;A onderbouwing van de risicohouding</t>
  </si>
  <si>
    <t>Q&amp;A: Moet een fonds rekening houden met financiële en economische schokken in de periode tot het invaren?</t>
  </si>
  <si>
    <t>Q&amp;A complete besluitvorming pensioenfondsen</t>
  </si>
  <si>
    <t>Q&amp;A: Hoe zorgt een pensioenfonds voor beheerste bescherming renterisico in de SPR?</t>
  </si>
  <si>
    <t>Q&amp;A beheerste inrichting bescherming tegen renterisico in de SPR</t>
  </si>
  <si>
    <t>Factsheet: Opdrachtaanvaarding en besluitvorming pensioenfondsen over transitie</t>
  </si>
  <si>
    <t>Factsheet opdrachtaanvaarding en besluitvorming pensioenfondsen over transitie</t>
  </si>
  <si>
    <t>Overige relevante beleidsuitingen</t>
  </si>
  <si>
    <t>Leeswijzer beleidsuitingen DNB</t>
  </si>
  <si>
    <t>Leeswijzer beleidsuitingen dnb</t>
  </si>
  <si>
    <t>Wettelijk kader invaarbeoordeling en beoordelingsraamwerk</t>
  </si>
  <si>
    <r>
      <rPr>
        <b/>
        <sz val="11"/>
        <color theme="1"/>
        <rFont val="Calibri"/>
        <family val="2"/>
        <scheme val="minor"/>
      </rPr>
      <t>Besluitvorming</t>
    </r>
    <r>
      <rPr>
        <sz val="11"/>
        <color theme="1"/>
        <rFont val="Calibri"/>
        <family val="2"/>
        <scheme val="minor"/>
      </rPr>
      <t xml:space="preserve"> </t>
    </r>
  </si>
  <si>
    <t>De vragen in dit sjabloon zijn gebaseerd op artikel 46b, eerste lid, sub a t/m e BUPW. Deze grondslag dient in samenhang gelezen te worden met de wettelijke bepalingen waarnaar verwezen wordt bij de betreffende vraag. Verwijzingen naar de MvT zijn opgenomen om de uitleg van de wetgever van de betreffende achterliggende norm weer te geven.</t>
  </si>
  <si>
    <r>
      <t>"</t>
    </r>
    <r>
      <rPr>
        <i/>
        <sz val="11"/>
        <color theme="1"/>
        <rFont val="Calibri"/>
        <family val="2"/>
        <scheme val="minor"/>
      </rPr>
      <t>De specifieke transitie naar het nieuwe pensioenstelsel waarbij veel nadruk ligt op evenwichtigheid en beheersing van risico’s, brengt met zich mee dat de medezeggenschapsorganen een (tijdelijke) verzwaring krijgen van hun takenpakket bij de beoordeling van invaren</t>
    </r>
    <r>
      <rPr>
        <sz val="11"/>
        <color theme="1"/>
        <rFont val="Calibri"/>
        <family val="2"/>
        <scheme val="minor"/>
      </rPr>
      <t xml:space="preserve">." MvT p.125  </t>
    </r>
  </si>
  <si>
    <r>
      <t>"V</t>
    </r>
    <r>
      <rPr>
        <i/>
        <sz val="11"/>
        <color theme="1"/>
        <rFont val="Calibri"/>
        <family val="2"/>
        <scheme val="minor"/>
      </rPr>
      <t>oor alle vormen van intern toezicht wordt voorgesteld dat het bij het oordeel over de evenwichtige belangenafweging door het fonds nadrukkelijk ook toeziet op de besluitvorming bij invaren. In de verantwoording richting het verantwoordingsorgaan en de werkgever of het belanghebbendenorgaan en in het jaarverslag zal hier expliciet verantwoording over afgelegd moeten worden. De raad van toezicht krijgt hiernaast een ex-ante goedkeuringsrecht op het besluit tot invaren</t>
    </r>
    <r>
      <rPr>
        <sz val="11"/>
        <color theme="1"/>
        <rFont val="Calibri"/>
        <family val="2"/>
        <scheme val="minor"/>
      </rPr>
      <t>." MvT p.126</t>
    </r>
  </si>
  <si>
    <t xml:space="preserve">Vragen </t>
  </si>
  <si>
    <t>Wetsartikel/guidance</t>
  </si>
  <si>
    <t>Antwoord</t>
  </si>
  <si>
    <t xml:space="preserve">Brondocument </t>
  </si>
  <si>
    <t>Bij dit sjabloon is een invulinstructie beschikbaar met aanwijzingen.</t>
  </si>
  <si>
    <t xml:space="preserve">Geef in deze kolom een korte toelichting als daarom gevraagd wordt. </t>
  </si>
  <si>
    <t>Neem hier de verwijzing op naar het brondocument, met de exacte titel van het document zoals deze wordt ingediend bij DNB (incl. extensie, bijv. ".pdf" of ".docx") en een vermelding van evt. paragraaf of paginanummer(s)</t>
  </si>
  <si>
    <t>Rol van de interne organen – Verantwoordingsorgaan (VO)</t>
  </si>
  <si>
    <t>Toelichtingsvalidaties</t>
  </si>
  <si>
    <t>1.1</t>
  </si>
  <si>
    <t>Heeft het fonds het VO op een zodanig tijdstip om advies gevraagd dat het van wezenlijke invloed kan zijn op het invaarbesluit?</t>
  </si>
  <si>
    <t>Artikel 150m, vierde lid Pw</t>
  </si>
  <si>
    <t>Artikel 115a, vijfde lid Pw</t>
  </si>
  <si>
    <t>1.2</t>
  </si>
  <si>
    <t>Artikel 46b, tweede lid BUPW</t>
  </si>
  <si>
    <t>Factsheet Opdrachtaanvaarding en besluitvorming pensioenfondsen over transitie</t>
  </si>
  <si>
    <t>1.3</t>
  </si>
  <si>
    <t>1.4</t>
  </si>
  <si>
    <t>1.5</t>
  </si>
  <si>
    <t>Artikel 115e Pw</t>
  </si>
  <si>
    <t>1.6a</t>
  </si>
  <si>
    <t>Artikel 150m, vijfde lid Pw</t>
  </si>
  <si>
    <t>1.6b</t>
  </si>
  <si>
    <t>1.6c</t>
  </si>
  <si>
    <t>Als het VO of een geleding van het VO negatief heeft geadviseerd over de collectieve waardeoverdracht: hoe heeft de werkgever de heroverweging van het verzoek tot waardeoverdracht onderbouwd en is dat met inachtneming van het advies van het VO of een geleding van het VO?</t>
  </si>
  <si>
    <t>1.6d</t>
  </si>
  <si>
    <t>1.7</t>
  </si>
  <si>
    <t>Heeft het fonds het VO zo spoedig mogelijk schriftelijk meegedeeld of het fonds het advies niet of niet geheel volgt en waarom? Is meegedeeld waarom van het advies of van een daarin vervat minderheidsadvies wordt afgeweken?</t>
  </si>
  <si>
    <t>1.8</t>
  </si>
  <si>
    <t>Artikel 217 Pw</t>
  </si>
  <si>
    <t>1.9</t>
  </si>
  <si>
    <t>Rol van de interne organen – Belanghebbendenorgaan (BO)</t>
  </si>
  <si>
    <t>2.1</t>
  </si>
  <si>
    <t>Heeft het fonds aan het BO de informatie verstrekt  bedoeld in artikel 46b, tweede lid BUPW?</t>
  </si>
  <si>
    <t>2.2</t>
  </si>
  <si>
    <t>Artikel 150m, zesde lid Pw</t>
  </si>
  <si>
    <t>2.3</t>
  </si>
  <si>
    <t>2.4</t>
  </si>
  <si>
    <t>Artikel 115c, negende lid Pw</t>
  </si>
  <si>
    <t>Rol van de interne organen – Raad van Toezicht (RvT)</t>
  </si>
  <si>
    <t>3.1</t>
  </si>
  <si>
    <r>
      <t xml:space="preserve">Heeft het fonds de RvT </t>
    </r>
    <r>
      <rPr>
        <i/>
        <sz val="11"/>
        <color theme="1"/>
        <rFont val="Calibri"/>
        <family val="2"/>
        <scheme val="minor"/>
      </rPr>
      <t>tijdig</t>
    </r>
    <r>
      <rPr>
        <sz val="11"/>
        <color theme="1"/>
        <rFont val="Calibri"/>
        <family val="2"/>
        <scheme val="minor"/>
      </rPr>
      <t xml:space="preserve"> alle informatie verstrekt die deze voor het invaarbesluit redelijkerwijs nodig heeft?</t>
    </r>
  </si>
  <si>
    <t>Artikel 150m, zevende lid Pw</t>
  </si>
  <si>
    <t>Artikel 104, negende lid Pw</t>
  </si>
  <si>
    <t>3.2</t>
  </si>
  <si>
    <t>3.3</t>
  </si>
  <si>
    <t>Artikel 46b, derde lid BUPW</t>
  </si>
  <si>
    <t>3.4</t>
  </si>
  <si>
    <t>3.5</t>
  </si>
  <si>
    <t>Rol van de interne organen - Visitatiecommissie (VC)</t>
  </si>
  <si>
    <t>4.1</t>
  </si>
  <si>
    <r>
      <t xml:space="preserve">Heeft het fonds de VC </t>
    </r>
    <r>
      <rPr>
        <i/>
        <sz val="11"/>
        <color theme="1"/>
        <rFont val="Calibri"/>
        <family val="2"/>
        <scheme val="minor"/>
      </rPr>
      <t>tijdig</t>
    </r>
    <r>
      <rPr>
        <sz val="11"/>
        <color theme="1"/>
        <rFont val="Calibri"/>
        <family val="2"/>
        <scheme val="minor"/>
      </rPr>
      <t xml:space="preserve"> alle informatie verstrekt die deze voor de verantwoording zoals bedoeld in artikel 150m, derde lid Pw redelijkerwijs nodig heeft?</t>
    </r>
  </si>
  <si>
    <t>4.2</t>
  </si>
  <si>
    <t>Artikel 46b, tweede en derde lid BUPW</t>
  </si>
  <si>
    <t>4.3</t>
  </si>
  <si>
    <t>Rol van de interne organen – Intern toezicht</t>
  </si>
  <si>
    <t>5.1</t>
  </si>
  <si>
    <t>Hoe heeft het intern toezicht het gehele transitieproces en de gehele transitieperiode gevolgd en het bestuur hier kritisch op bevraagd? Wat waren de hoofdpunten waarop het intern toezicht het bestuur heeft bevraagd? Wat heeft het bestuur met deze kritische vragen gedaan?</t>
  </si>
  <si>
    <t>Artikel 150m, derde lid Pw</t>
  </si>
  <si>
    <t>5.2</t>
  </si>
  <si>
    <t>Hoe heeft het intern toezicht bij het oordeel over de evenwichtige belangenafweging door het fonds nadrukkelijk ook toegezien op de besluitvorming bij invaren?</t>
  </si>
  <si>
    <t>Rol van de interne organen – Andere organen</t>
  </si>
  <si>
    <t>6.1a</t>
  </si>
  <si>
    <t>Heeft het fonds andere organen die op grond van de statuten of andere fondsdocumenten goedkeurings- of adviesrechten hebben t.a.v. het invaarbesluit ?</t>
  </si>
  <si>
    <t>6.1b</t>
  </si>
  <si>
    <t>6.2</t>
  </si>
  <si>
    <t>6.3</t>
  </si>
  <si>
    <t>6.4</t>
  </si>
  <si>
    <t>6.5</t>
  </si>
  <si>
    <t>Rol van de sleutelfuncties</t>
  </si>
  <si>
    <t>7.1</t>
  </si>
  <si>
    <t>Welke bevindingen en aanbevelingen hebben sleutelfuncties afgegeven t.a.v. het invaarbesluit?</t>
  </si>
  <si>
    <t>Artikel 143a Pw</t>
  </si>
  <si>
    <t>7.2</t>
  </si>
  <si>
    <t>Hoe heeft het bestuur met deze bevindingen en aanbevelingen van de sleutelfuncties rekening gehouden?</t>
  </si>
  <si>
    <t xml:space="preserve">
Artikel 46b, eerste lid, sub b BUPW</t>
  </si>
  <si>
    <t xml:space="preserve">De vragen in dit sjabloon zijn gebaseerd op artikel 46b, eerste lid, sub a t/m e BUPW. Deze grondslag dient in samenhang gelezen te worden met de wettelijke bepalingen waarnaar verwezen wordt bij de betreffende vraag. Verwijzingen naar de NvT zijn opgenomen om de uitleg van de wetgever van de betreffende achterliggende norm weer te geven. Ter informatie is een verwijzing naar de Good Practice Datakwaliteit Pensioenfondsen en relevante Q&amp;A's van DNB over het implementatieplan opgenomen. Zie ook de Leeswijzer beleidsuitingen DNB voor de status van de Good Practice en de andere beleidsuitingen van DNB. </t>
  </si>
  <si>
    <r>
      <t>"</t>
    </r>
    <r>
      <rPr>
        <i/>
        <sz val="11"/>
        <color theme="1"/>
        <rFont val="Calibri"/>
        <family val="2"/>
        <scheme val="minor"/>
      </rPr>
      <t>Ten tweede gaat de pensioenuitvoerder na in hoeverre hij beschikt over juiste en volledige data voor, tijdens en na de transitie. Indien de pensioenuitvoerder niet zelf beschikt over de benodigde data dan geeft hij in het implementatieplan aan hoe hij aan de benodigde data komt. (...)  Ten derde is een analyse op de datakwaliteit voor, tijdens en na uitvoering van een gewijzigde pensioenovereenkomst en de beheersing van deze risico’s van belang, zodat de pensioenuitvoerder passende beheersmaatregelen kan treffen. Een pensioenfonds, indien tot invaren is besloten, geeft aan hoe zij de kwaliteit van de data zekerstelt vóór, tijdens en na de transitie</t>
    </r>
    <r>
      <rPr>
        <sz val="11"/>
        <color theme="1"/>
        <rFont val="Calibri"/>
        <family val="2"/>
        <scheme val="minor"/>
      </rPr>
      <t xml:space="preserve">." NvT, p.22 en 23 </t>
    </r>
  </si>
  <si>
    <r>
      <t>"</t>
    </r>
    <r>
      <rPr>
        <i/>
        <sz val="11"/>
        <color theme="1"/>
        <rFont val="Calibri"/>
        <family val="2"/>
        <scheme val="minor"/>
      </rPr>
      <t>Dit betekent dat bevindingen die wijzen op materiële tekortkomingen in de data, waardoor de voor het invaarbesluit benodigde berekeningen een onjuist beeld kunnen geven, vóór het nemen van het invaarbesluit moeten zijn opgelost. En dat de overige bevindingen voor de beoogde invaardatum moeten zijn opgelost</t>
    </r>
    <r>
      <rPr>
        <sz val="11"/>
        <color theme="1"/>
        <rFont val="Calibri"/>
        <family val="2"/>
        <scheme val="minor"/>
      </rPr>
      <t>." NvT, p.24</t>
    </r>
  </si>
  <si>
    <t>Vraag</t>
  </si>
  <si>
    <t>In deze kolom kunt u desgewenst een korte toelichting geven.</t>
  </si>
  <si>
    <t>Referentiekader</t>
  </si>
  <si>
    <t>Artikel 143 Pw</t>
  </si>
  <si>
    <t>Artikel 150i Pensioenwet</t>
  </si>
  <si>
    <t xml:space="preserve">Artikel 46 BUPW </t>
  </si>
  <si>
    <t>Artikel 46b BUPW</t>
  </si>
  <si>
    <t>Artikel 18 Besluit FTK</t>
  </si>
  <si>
    <t>Heeft het fonds de DNB Good Practice Datakwaliteit toegepast?</t>
  </si>
  <si>
    <t xml:space="preserve">Artikel 46, vierde lid, BUPW </t>
  </si>
  <si>
    <t>Risicobeheersing gedurende en na de implementatie- en transitieperiode</t>
  </si>
  <si>
    <t>Artikel 46b, eerste lid, sub b BUPW</t>
  </si>
  <si>
    <t>Artikel 46, derde lid, sub b BUPW</t>
  </si>
  <si>
    <t>Oordeel fondsbestuur</t>
  </si>
  <si>
    <t xml:space="preserve">Is het fondsbestuur van oordeel dat het fonds in staat is om op de beoogde invaardatum over te gaan tot feitelijke transitie voor wat betreft de juistheid en volledigheid van de relevante pensioendata benodigd voor de transitie? </t>
  </si>
  <si>
    <r>
      <t>Good practice borging van datakwaliteit</t>
    </r>
    <r>
      <rPr>
        <sz val="11"/>
        <color theme="8"/>
        <rFont val="Calibri"/>
        <family val="2"/>
        <scheme val="minor"/>
      </rPr>
      <t>, Hoofdstuk 3, stap 6</t>
    </r>
  </si>
  <si>
    <t xml:space="preserve">Heeft het fondsbestuur een risicobereidheid vastgesteld ten aanzien van de bij invaren te gebruiken data? </t>
  </si>
  <si>
    <r>
      <t>Good practice borging van datakwaliteit</t>
    </r>
    <r>
      <rPr>
        <sz val="11"/>
        <color theme="8"/>
        <rFont val="Calibri"/>
        <family val="2"/>
        <scheme val="minor"/>
      </rPr>
      <t>, Hoofdstuk 3, stap 1</t>
    </r>
  </si>
  <si>
    <t>3.2a</t>
  </si>
  <si>
    <t>Hebben sleutelfunctiehouders een opinie of advies gegeven t.b.v. het in vraag 3.1 bedoelde oordeel en zo ja zijn die door het fondsbestuur in de oordeelsvorming betrokken?</t>
  </si>
  <si>
    <t>Artikel 143a, tweede lid Pw</t>
  </si>
  <si>
    <t>Is er een plan van aanpak dat erin voorziet dat de op te lossen bevindingen ook daadwerkelijk voor de beoogde invaardatum zullen zijn opgelost?</t>
  </si>
  <si>
    <r>
      <t>Good practice borging van datakwaliteit</t>
    </r>
    <r>
      <rPr>
        <sz val="11"/>
        <color theme="8"/>
        <rFont val="Calibri"/>
        <family val="2"/>
        <scheme val="minor"/>
      </rPr>
      <t>, Hoofdstuk 3, stap 4</t>
    </r>
  </si>
  <si>
    <t>Rapportage door accountant of IT-auditor</t>
  </si>
  <si>
    <t xml:space="preserve">Heeft een extern accountant of een bij NoRea ingeschreven IT-auditor overeengekomen specifieke werkzaamheden uitgevoerd teneinde het pensioenfondsbestuur in staat te stellen een oordeel te vormen over de juistheid en volledigheid van de relevante pensioendata benodigd voor de conversie, en daarover rapport uitgebracht aan het fondsbestuur? </t>
  </si>
  <si>
    <t>4.1a</t>
  </si>
  <si>
    <t>4.1b</t>
  </si>
  <si>
    <t>Heeft de accountant danwel IT-auditor feitelijke bevindingen gerapporteerd die wijzen op tekortkomingen in de data waardoor de voor het invaarbesluit benodigde berekeningen een onjuist beeld kunnen geven?</t>
  </si>
  <si>
    <t>4.2a</t>
  </si>
  <si>
    <t>4.2b</t>
  </si>
  <si>
    <t>De vragen in dit sjabloon zijn gebaseerd op artikel 46b, eerste lid, sub a t/m e BUPW. Deze grondslag dient in samenhang gelezen te worden met de wettelijke bepalingen waarnaar verwezen wordt bij de betreffende vraag. Verwijzing naar de NvT is opgenomen om de uitleg van de wetgever van de betreffende achterliggende norm weer te geven.</t>
  </si>
  <si>
    <r>
      <rPr>
        <i/>
        <sz val="11"/>
        <color rgb="FF000000"/>
        <rFont val="Calibri"/>
        <family val="2"/>
        <scheme val="minor"/>
      </rPr>
      <t xml:space="preserve">"DNB toetst of het pensioenfonds een adequate analyse heeft gemaakt van de (......) niet-financiële risico’s (onderdeel b) van de interne collectieve waardeoverdracht en of het pensioenfonds deze risico’s adequaat kan beheersen. De beoordeling van de open norm van de integere en beheerste bedrijfsvoering valt hier ook onder". </t>
    </r>
    <r>
      <rPr>
        <sz val="11"/>
        <color rgb="FF000000"/>
        <rFont val="Calibri"/>
        <family val="2"/>
        <scheme val="minor"/>
      </rPr>
      <t xml:space="preserve">NvT p.27
</t>
    </r>
    <r>
      <rPr>
        <i/>
        <sz val="11"/>
        <color rgb="FF000000"/>
        <rFont val="Calibri"/>
        <family val="2"/>
        <scheme val="minor"/>
      </rPr>
      <t xml:space="preserve">
</t>
    </r>
  </si>
  <si>
    <t>Artikel 150i Pw</t>
  </si>
  <si>
    <t>Artikel 46 BUPW</t>
  </si>
  <si>
    <t>Implementatieplan</t>
  </si>
  <si>
    <t>Heeft het fonds de DNB Good Practice Inhoudsopgave implementatieplan pensioenfonds toegepast?</t>
  </si>
  <si>
    <t>Good practice inhoudsopgave 
implementatieplan pensioenfonds</t>
  </si>
  <si>
    <t>Risicobeheersing voor, tijdens en na de transitie</t>
  </si>
  <si>
    <t xml:space="preserve">Hoe heeft het bestuur de operationele en IT risico's geidentificeerd en geanalyseerd (waaronder de continuïteit en betrouwbaarheid van de dienstverlening voor, tijdens en na de transitie)? </t>
  </si>
  <si>
    <t>Artikel 46, derde lid, sub a BUPW</t>
  </si>
  <si>
    <t xml:space="preserve">Hoe beheerst het bestuur de onder 2.1 geïdentificeerde risico's? </t>
  </si>
  <si>
    <t>Hoe heeft het bestuur de risico's die samenhangen met procesbeheersing en de (onder)uitbesteding van werkzaamheden geïdentificeerd en geanalyseerd ?</t>
  </si>
  <si>
    <t>Artikel 46, derde lid, sub d BUPW</t>
  </si>
  <si>
    <t>Artikel 46, derde lid, sub e BUPW</t>
  </si>
  <si>
    <t xml:space="preserve">Hoe beheerst het bestuur de onder 2.3 geïdentificeerde risico's? </t>
  </si>
  <si>
    <t>2.5</t>
  </si>
  <si>
    <t>Heeft u een overzicht opgenomen in het implementatieplan van alle kritieke uitbestedingen en onderuitbestedingsrelaties die betrokken zijn bij de transitie inclusief een beschrijving van de dienstverlening?</t>
  </si>
  <si>
    <t>Good practice inhoudsopgave 
implementatie pensioenfonds</t>
  </si>
  <si>
    <t>2.6</t>
  </si>
  <si>
    <t>Hoe heeft het bestuur haar uitbestedingspartners betrokken bij de voorbereiding op de transitie?</t>
  </si>
  <si>
    <t>2.7</t>
  </si>
  <si>
    <t>Beschrijf de belangrijkste afspraken met kritieke uitbestedingspartijen wat betreft de uitvoering van de nieuwe pensioenregeling.</t>
  </si>
  <si>
    <t>2.8</t>
  </si>
  <si>
    <t>Licht de betrokkenheid van de sleutelfunctie risicobeheer toe bij de analyses bedoeld in vragen 2.1 t/m 2.7, waaronder eventuele opinies en/of advies van de sleutelfunctie risicobeheer over de genoemde risico's en de beheersing daarvan. Licht toe hoe het bestuur deze opinies en/of dit advies heeft betrokken in de besluitvorming over invaren.</t>
  </si>
  <si>
    <t>Technische uitvoerbaarheid</t>
  </si>
  <si>
    <t>Hoe is het bestuur tot een oordeel gekomen over de technische uitvoerbaarheid van de pensioenovereenkomst?</t>
  </si>
  <si>
    <t>Artikel 150i, tweede lid, sub a Pw</t>
  </si>
  <si>
    <t>Hoe en op basis van welke (haalbaarheids)analyse (inclusief beoordelingscriteria) heeft het bestuur vastgesteld dat IT-systemen gereed (zullen) zijn om transitie en nieuwe pensioenregeling uit te voeren?</t>
  </si>
  <si>
    <t>Nog te nemen stappen en te doorlopen besluitvormingsprocessen</t>
  </si>
  <si>
    <t>Wat zijn de nog te nemen stappen (indien van toepassing), inclusief bijbehorende (kritische) tijdslijnen om IT-systemen gereed te maken om transitie en nieuwe pensioenregeling uit te voeren?</t>
  </si>
  <si>
    <t>Artikel 46, eerste lid, sub b BUPW</t>
  </si>
  <si>
    <t>Welke besluitvormingsprocessen volgend op de onder 4.1 opgenomen stappen dient het pensioenfonds nog te doorlopen? Licht deze besluitvormingsprocessen toe inclusief het beoogde tijdspad.</t>
  </si>
  <si>
    <t>Artikel 46, eerste lid, sub a BUPW</t>
  </si>
  <si>
    <t>De vragen in dit sjabloon zijn gebaseerd op artikel 46b, eerste lid, sub a t/m e BUPW. Deze grondslag dient in samenhang gelezen te worden met de wettelijke bepalingen waarnaar verwezen wordt bij de betreffende vraag. Verwijzing naar de MvT is opgenomen om de uitleg van de wetgever van de betreffende achterliggende norm weer te geven.</t>
  </si>
  <si>
    <r>
      <rPr>
        <sz val="11"/>
        <color rgb="FF000000"/>
        <rFont val="Calibri"/>
        <family val="2"/>
      </rPr>
      <t>"</t>
    </r>
    <r>
      <rPr>
        <i/>
        <sz val="11"/>
        <color rgb="FF000000"/>
        <rFont val="Calibri"/>
        <family val="2"/>
      </rPr>
      <t>De mate waarin deelnemers beleggingsrisico lopen is van invloed op de (verwachte) hoogte en schommelingen in hun pensioenuitkering. Daarom is het van groot belang dat de beleggingsrisico’s die deelnemers krijgen toebedeeld op basis van een pensioencontract, passen bij de risico’s die ze willen en kunnen lopen. Dit wordt geborgd via de risicohouding en de aansluiting van het beleggingsbeleid (incl. verdeelregels) daarop. De solidaire premieregeling en de flexibele premieregeling maken een gerichte, leeftijdsafhankelijke, toedeling van risico’s mogelijk</t>
    </r>
    <r>
      <rPr>
        <sz val="11"/>
        <color rgb="FF000000"/>
        <rFont val="Calibri"/>
        <family val="2"/>
      </rPr>
      <t>." p.30 MvT</t>
    </r>
  </si>
  <si>
    <t>Vragen</t>
  </si>
  <si>
    <t>Antwoord en toelichting</t>
  </si>
  <si>
    <t>Brondocument</t>
  </si>
  <si>
    <t>Op welke wijze zijn individuele risicopreferenties geaggregeerd naar een collectieve risicopreferentie per cohort waarvoor een risicohouding is vastgelegd?  </t>
  </si>
  <si>
    <t>Artikel 14v, vierde lid BUPW</t>
  </si>
  <si>
    <t>1.2a</t>
  </si>
  <si>
    <t>Hoeveel geboortejaren zitten er in de verschillende cohorten waarvoor een risicohouding is vastgelegd?</t>
  </si>
  <si>
    <t>Artikel 14t, vijfde lid BUPW</t>
  </si>
  <si>
    <t>1.2b</t>
  </si>
  <si>
    <t>Op welke wijze onderbouwt het fonds waarom de omvang van het leeftijdscohort in het belang  is van de (gewezen) deelnemers of pensioengerechtigden?</t>
  </si>
  <si>
    <t>1.3a</t>
  </si>
  <si>
    <t>Differentieert het fonds op basis van andere deelnemerskenmerken dan leeftijd voor het vaststellen van de risicohouding? [Ja/Nee]</t>
  </si>
  <si>
    <t>1.3b</t>
  </si>
  <si>
    <t xml:space="preserve"> [Indien Ja] Naar welke andere deelnemerskenmerken wordt gedifferentieerd?</t>
  </si>
  <si>
    <t>1.3c</t>
  </si>
  <si>
    <t xml:space="preserve">Welke andere deelnemerskenmerken zijn verder beschouwd? (dus ook als er niet voor is gekozen naar deze kenmerken te differentiëren). </t>
  </si>
  <si>
    <t>Is er een aparte risicohouding vastgesteld per pensioenregeling die het fonds uitvoert?</t>
  </si>
  <si>
    <t>Hoe zijn de bronnen risicopreferentie-onderzoek, wetenschappelijke inzichten en deelnemerskarakteristieken gewogen om tot de vaststelling van de risicohouding te komen?</t>
  </si>
  <si>
    <t>Artikel 14t, derde lid BUPW</t>
  </si>
  <si>
    <t>1.6</t>
  </si>
  <si>
    <t>Heeft bij het vaststellen van de risicohouding risicodraagkracht minimaal hetzelfde gewicht gekregen als risicopreferenties? </t>
  </si>
  <si>
    <t>Artikel 14t BUPW</t>
  </si>
  <si>
    <t>1.7a</t>
  </si>
  <si>
    <t>Heeft het bestuur de risicohouding vastgesteld na overleg met de andere organen van het fonds?</t>
  </si>
  <si>
    <t>Artikel 52b, tweede lid PW</t>
  </si>
  <si>
    <t>Artikel 14t, tweede lid BUPW</t>
  </si>
  <si>
    <t>1.7b</t>
  </si>
  <si>
    <t>1.7c</t>
  </si>
  <si>
    <t>Past de risicoblootstelling die volgt uit het beleggingsbeleid en eventuele toedeelregels binnen de vastgestelde risicohouding?</t>
  </si>
  <si>
    <t>Artikel 14t, eerste lid BUPW</t>
  </si>
  <si>
    <t xml:space="preserve">Welke door DNB gepubliceerde P-scenarioset is gebruikt voor het berekenen van de risicoblootstelling in het tabblad Risicohouding Maatstaven? </t>
  </si>
  <si>
    <t>Artikel 14u BUPW</t>
  </si>
  <si>
    <t>Regeling Pensioenwet, bijlage 1a</t>
  </si>
  <si>
    <t>Risicohouding: wettelijke maatstaven</t>
  </si>
  <si>
    <t>De vragen in dit sjabloon zijn gebaseerd op artikel 46b, eerste lid, sub a t/m e BUPW.</t>
  </si>
  <si>
    <t>In dit hoofdstuk wordt de risicohouding en (geprojecteerde) risicoblootstelling ingevuld zoals voorgesteld in het invaarbesluit. Artikel 14u BUPW en artikel 15 van de Regeling Pensioenwet schrijven drie wettelijke maatstaven voor die een fonds moet gebruiken voor het vaststellen van de risicohouding.</t>
  </si>
  <si>
    <t>`</t>
  </si>
  <si>
    <t xml:space="preserve">Rapporteer in de tabellen hieronder de verschillende risicohouding maatstaven en risicoblootstellingen voor de verschillende leeftijden. Het fonds kiest welke deelnemerskenmerken het fonds wil toepassen om de cohorten te onderscheiden, bijvoorbeeld status (actief of slaper).
De jaar op jaar afwijking (kolom F en I) vult het fonds enkel in voor de leeftijden in de uitkeringsfase. De overige cellen kan het fonds wit kleuren. </t>
  </si>
  <si>
    <r>
      <rPr>
        <b/>
        <sz val="11"/>
        <color rgb="FF000000"/>
        <rFont val="Calibri"/>
        <family val="2"/>
      </rPr>
      <t xml:space="preserve">Invulinstructie: 
</t>
    </r>
    <r>
      <rPr>
        <sz val="11"/>
        <color rgb="FF000000"/>
        <rFont val="Calibri"/>
        <family val="2"/>
      </rPr>
      <t>Vul voor ieder kenmerk de tabel in op een eigen tabblad. Vul in iedere tabel het toegepaste deelnemerskenmerk in in de cel linksboven in de tabel (cel B9).</t>
    </r>
  </si>
  <si>
    <t xml:space="preserve">Deelnemerskenmerk: 
</t>
  </si>
  <si>
    <t>RISICOHOUDING (in %)</t>
  </si>
  <si>
    <t>RISICOBLOOTSTELLING (in %)</t>
  </si>
  <si>
    <t>[in te vullen kenmerk]</t>
  </si>
  <si>
    <t>Leeftijd</t>
  </si>
  <si>
    <t>risicomaatstaf</t>
  </si>
  <si>
    <t>verwachtingsmaatstaf</t>
  </si>
  <si>
    <t>jaar op jaar afwijking</t>
  </si>
  <si>
    <r>
      <rPr>
        <sz val="10"/>
        <color rgb="FF000000"/>
        <rFont val="Calibri"/>
        <family val="2"/>
      </rPr>
      <t>≥</t>
    </r>
    <r>
      <rPr>
        <sz val="10"/>
        <color rgb="FF000000"/>
        <rFont val="Arial Unicode MS"/>
      </rPr>
      <t>90</t>
    </r>
  </si>
  <si>
    <t>Vragen over de solidaire premieregeling</t>
  </si>
  <si>
    <t>De vragen in dit sjabloon zijn gebaseerd op artikel 46b, eerste lid, sub a t/m e BUPW. Deze grondslag dient in samenhang gelezen te worden met de wettelijke bepalingen waarnaar verwezen wordt bij de betreffende vraag.</t>
  </si>
  <si>
    <t>Algemene vragen</t>
  </si>
  <si>
    <t>1.1a</t>
  </si>
  <si>
    <t>Heeft het pensioenfonds gekozen voor een directe of indirecte methode voor het vaststellen van het beschermingsrendement? </t>
  </si>
  <si>
    <t>Artikel 1c, tweede lid BUPW</t>
  </si>
  <si>
    <t>1.1b</t>
  </si>
  <si>
    <t>Geef een onderbouwing voor de keuze tussen de directe en de indirecte methode die aansluit bij de rente-afdekking doelstelling.</t>
  </si>
  <si>
    <t>Is er voor de toedeelregels van het overrendement sprake van een life cycle patroon waarbij het beleggingsrisico daalt naarmate de pensioenleeftijd nadert? </t>
  </si>
  <si>
    <t>Hoe wordt een resultaat op kosten verwerkt?</t>
  </si>
  <si>
    <t>Artikel 10a, vierde lid PW</t>
  </si>
  <si>
    <t>Uitkeringsfase</t>
  </si>
  <si>
    <t>Kiest het fonds voor een uitkeringsfase met gelijke aanpassingen van de ingegane pensioenuitkeringen en van de opgebouwde aanspraak op nabestaandenpensioen van pensioengerechtigden?</t>
  </si>
  <si>
    <t>Artikel 10a, vijfde lid PW</t>
  </si>
  <si>
    <t xml:space="preserve">Maakt het fonds gebruik van een spreidingsmethodiek? </t>
  </si>
  <si>
    <t>Artikel 63a, achtste lid PW</t>
  </si>
  <si>
    <t>2.3a</t>
  </si>
  <si>
    <t>2.3b</t>
  </si>
  <si>
    <t>Artikel 1d, tweede lid BUPW</t>
  </si>
  <si>
    <t>2.5a</t>
  </si>
  <si>
    <t>Welk projectierendement hanteert het fonds?</t>
  </si>
  <si>
    <t>Artikel 63a, derde lid PW</t>
  </si>
  <si>
    <t>2.5b</t>
  </si>
  <si>
    <t>Artikel 1d, derde lid BUPW</t>
  </si>
  <si>
    <t>2.6a</t>
  </si>
  <si>
    <t>Artikel 1ca, derde lid BUPW</t>
  </si>
  <si>
    <t>2.6b</t>
  </si>
  <si>
    <t>Artikel 1ca, vijfde lid BUPW</t>
  </si>
  <si>
    <t>Artikel 1cb, eerste lid BUPW</t>
  </si>
  <si>
    <t>2.6c</t>
  </si>
  <si>
    <t>Artikel 1ca, vierde lid BUPW</t>
  </si>
  <si>
    <t>2.6d</t>
  </si>
  <si>
    <t>Artikel 1ca, zevende lid BUPW</t>
  </si>
  <si>
    <t>2.6e</t>
  </si>
  <si>
    <t>Artikel 1cb, eerste lid onderdeel c BUPW</t>
  </si>
  <si>
    <t>2.6f</t>
  </si>
  <si>
    <t>Artikel 1cc, eerste lid BUPW</t>
  </si>
  <si>
    <t>2.6g</t>
  </si>
  <si>
    <t>Artikel 1cb, tweede lid BUPW</t>
  </si>
  <si>
    <t>2.6h</t>
  </si>
  <si>
    <t>2.6i</t>
  </si>
  <si>
    <t>Tabel horend bij vraag 2.6i</t>
  </si>
  <si>
    <t>Artikel 1ca, zesde lid BUPW</t>
  </si>
  <si>
    <t>Jaar</t>
  </si>
  <si>
    <t>Aanpassing uitkering als gevolg van schok op t=0 (+5%)</t>
  </si>
  <si>
    <t>X</t>
  </si>
  <si>
    <t xml:space="preserve">Cumulatieve aanpassing uitkering als 
gevolg van schok op t=0 (+5%) én t=1 (-2%) </t>
  </si>
  <si>
    <r>
      <t>Indirecte methode</t>
    </r>
    <r>
      <rPr>
        <i/>
        <sz val="11"/>
        <rFont val="Calibri"/>
        <family val="2"/>
        <scheme val="minor"/>
      </rPr>
      <t xml:space="preserve">
Deze vragen hoeft u alleen in te vullen als u gekozen hebt voor de indirecte methode</t>
    </r>
  </si>
  <si>
    <t>Artikel 1c, derde lid, sub a BUPW</t>
  </si>
  <si>
    <r>
      <t>Directe methode</t>
    </r>
    <r>
      <rPr>
        <i/>
        <sz val="11"/>
        <rFont val="Calibri"/>
        <family val="2"/>
        <scheme val="minor"/>
      </rPr>
      <t xml:space="preserve">
Deze vragen hoeft u alleen in te vullen als u hebt gekozen voor de directe methode</t>
    </r>
  </si>
  <si>
    <t>Artikel 1c, vierde lid, sub a BUPW</t>
  </si>
  <si>
    <t>Artikel 1c, vierde lid, sub b BUPW</t>
  </si>
  <si>
    <t>Hoe definieert het pensioenfonds het nominale [en indien van toepassing, het reële] renterisico?</t>
  </si>
  <si>
    <t>4.4</t>
  </si>
  <si>
    <t>Artikel 1c, vierde lid, sub c BUPW</t>
  </si>
  <si>
    <t>Solidariteitsreserve</t>
  </si>
  <si>
    <t>Deze vragen sluiten aan bij de Toezichthouderregeling SR en RR</t>
  </si>
  <si>
    <t>Wat zijn de doelstellingen van de solidariteitsreserve, i.e. welke risico's dekt de solidariteitsreserve af?</t>
  </si>
  <si>
    <t>Artikel 10d, vierde lid PW</t>
  </si>
  <si>
    <t>5.2a</t>
  </si>
  <si>
    <t>Biedt het fonds bescherming tegen inflatierisico via de solidariteitsreserve?</t>
  </si>
  <si>
    <t>Artikel 1h, zesde lid BUPW</t>
  </si>
  <si>
    <t>5.2b</t>
  </si>
  <si>
    <t>5.2c</t>
  </si>
  <si>
    <t>5.3</t>
  </si>
  <si>
    <t>Hoe wordt de solidariteitsreserve gevuld (na het initiële moment van vulling bij het invaren)? Welke bronnen worden hiervoor aangewend en wanneer?</t>
  </si>
  <si>
    <t>Artikel 10d, tweede lid PW</t>
  </si>
  <si>
    <t>5.4</t>
  </si>
  <si>
    <t xml:space="preserve">Welk percentage van de inleg uit premie wordt toegeschreven aan de solidariteitsreserve? En bedraagt dit niet meer dan 10% van de premiesom per deelnemer per jaar? </t>
  </si>
  <si>
    <t>5.5</t>
  </si>
  <si>
    <t>Welk percentage overrendement wordt toegeschreven aan de solidariteitsreserve via de ex-ante toedeelregels? En bedraagt die niet meer dan 10% van het positieve collectieve overrendement per jaar?</t>
  </si>
  <si>
    <t>5.6</t>
  </si>
  <si>
    <t>Wat zijn de uitdeelregels van de solidariteitsreserve en, indien van toepassing, de volgordelijkheid van de spreidingsmethodiek en de inzet van solidariteitsreserve?</t>
  </si>
  <si>
    <t>5.7</t>
  </si>
  <si>
    <t xml:space="preserve">Indien het fonds tussen invaren en 1 januari 2037 een solidariteitsreserve heeft van meer dan 15% van het geheel voor pensioen gereserveerde vermogen inclusief de reserve, heeft het fonds dan beleid opgesteld om tot 15% te komen op 1 januari 2037? </t>
  </si>
  <si>
    <t>Artikel 10d PW</t>
  </si>
  <si>
    <t>Artikel 150n, negende lid PW</t>
  </si>
  <si>
    <t>5.8</t>
  </si>
  <si>
    <t>Welke maatstaven heeft het fonds gebruikt om de aansluiting bij de doelstellingen van de solidariteitsreserve te beoordelen?</t>
  </si>
  <si>
    <t>Artikel 3, eerste en tweede lid Toezichthouderregeling SR en RR</t>
  </si>
  <si>
    <t>5.9</t>
  </si>
  <si>
    <t>Welke maatstaven heeft het fonds gebruikt om de evenwichtige inrichting van de solidariteitsreserve te beoordelen?</t>
  </si>
  <si>
    <t>5.10</t>
  </si>
  <si>
    <t>Onderbouw dat deze kwantitatieve maatstaven ten minste de baten en lasten voor de bij de beoordeling onderscheiden deelnemersgroepen omvatten.</t>
  </si>
  <si>
    <t>Artikel 1h, tweede lid BUPW</t>
  </si>
  <si>
    <t>5.11</t>
  </si>
  <si>
    <t>Heeft het pensioenfonds een kwantitatieve scenario-analyse en/of een stochastische ALM-analyse verricht om met deze kwantitatieve maatstaven de effecten van de inrichting van de reserve inzichtelijk te maken?</t>
  </si>
  <si>
    <t>Artikel 3, eerste lid Toezichthouderregeling SR en RR</t>
  </si>
  <si>
    <t>5.11a</t>
  </si>
  <si>
    <t>Heeft de pensioenuitvoerder deze analyse gebaseerd op een gevalideerd model dat aansluit bij het beleid van de pensioenuitvoerder?</t>
  </si>
  <si>
    <t>Artikel 3, derde lid Toezichthouderregeling SR en RR</t>
  </si>
  <si>
    <t>5.11b</t>
  </si>
  <si>
    <t>Heeft de pensioenuitvoerder onderscheid gemaakt naar een voldoende groot aantal scenario's en voldoende verschillende scenaro's?</t>
  </si>
  <si>
    <t>5.11c</t>
  </si>
  <si>
    <t>Gaat de pensioenuitvoerder uit van een projectiehorizon van in beginsel tenminste 60 jaar?</t>
  </si>
  <si>
    <t>5.11d</t>
  </si>
  <si>
    <t>Heeft de pensioenuitvoerder de analyse verricht ten opzichte van de aanname dat er geen solidariteitsreserve is?</t>
  </si>
  <si>
    <t>5.11e</t>
  </si>
  <si>
    <t xml:space="preserve">Heeft de pensioenuitvoerder tenminste twee alternatieve initiële hoogtes van de solidariteitsreserve beschouwd die representatief zijn voor de mogelijke toekomstige ontwikkeling van de reserve? </t>
  </si>
  <si>
    <t>5.11f</t>
  </si>
  <si>
    <t>Heeft de pensioenuitvoerder als onderdeel van de kwantitatieve analyse beschreven wanneer in de tijd de baten en lasten zich materialiseren?</t>
  </si>
  <si>
    <t>5.12</t>
  </si>
  <si>
    <t>Hoe heeft het pensioenfonds met de uitkomsten van deze kwantitatieve scenario-analyse of stochastische ALM-analyse onderbouwd dat de inrichting van de reserve aansluit bij de doelstellingen?</t>
  </si>
  <si>
    <t>5.13</t>
  </si>
  <si>
    <t>Hoe heeft het pensioenfonds met de uitkomsten van deze kwantitatieve scenario-analyse of stochastische ALM-analyse onderbouwd dat de inrichting van de reserve evenwichtig is? Ga in de onderbouwing bijvoorbeeld in op de kwantitatieve criteria die het fonds hierbij heeft toegepast.</t>
  </si>
  <si>
    <t>5.14</t>
  </si>
  <si>
    <t xml:space="preserve">Op welke wijze wordt voorkomen dat een bepaalde generatie binnen een pensioenregeling uitsluitend baten of lasten heeft van de solidariteitsreserve? </t>
  </si>
  <si>
    <t>Artikel 1h, derde lid BUPW</t>
  </si>
  <si>
    <t>Leenrestrictie</t>
  </si>
  <si>
    <t xml:space="preserve">Kiest het fonds voor het opheffen van de leenrestrictie? </t>
  </si>
  <si>
    <t>Artikel 1e BUPW</t>
  </si>
  <si>
    <t>Artikel 13, achtste lid Besluit FTK</t>
  </si>
  <si>
    <t>Artikel 135, eerste lid, sub d PW</t>
  </si>
  <si>
    <t>Artikel 1e, vierde lid BUPW</t>
  </si>
  <si>
    <t xml:space="preserve">Op welke wijze wordt voorkomen dat het voor de pensioenuitkering bestemd vermogen negatief is? </t>
  </si>
  <si>
    <t>Artikel 10a, zesde lid PW</t>
  </si>
  <si>
    <t>Toedeelregels solidaire premieregeling</t>
  </si>
  <si>
    <t xml:space="preserve">Toedeelregels </t>
  </si>
  <si>
    <t>Beschermingsrendement</t>
  </si>
  <si>
    <t>Overrendement</t>
  </si>
  <si>
    <t>Blootstelling aan vastrentente waarde (na toepassing mapping)</t>
  </si>
  <si>
    <t>Blootstelling aan zakelijke waarde risico (na toepassing mapping)</t>
  </si>
  <si>
    <r>
      <rPr>
        <sz val="10"/>
        <color rgb="FF000000"/>
        <rFont val="Calibri"/>
        <family val="2"/>
      </rPr>
      <t>≤</t>
    </r>
    <r>
      <rPr>
        <sz val="10"/>
        <color rgb="FF000000"/>
        <rFont val="Arial Unicode MS"/>
      </rPr>
      <t>20</t>
    </r>
  </si>
  <si>
    <t>SAA solidaire premieregeling</t>
  </si>
  <si>
    <t xml:space="preserve">Normweging (%) </t>
  </si>
  <si>
    <t>Normweging (%) Ondergrens</t>
  </si>
  <si>
    <t>Normweging (%) Bovengrens</t>
  </si>
  <si>
    <t>Feitelijke blootstelling in huidig contract (%)</t>
  </si>
  <si>
    <t>Vastgoedbeleggingen</t>
  </si>
  <si>
    <t>Aandelen</t>
  </si>
  <si>
    <t>Private Equity</t>
  </si>
  <si>
    <t>Infrastructuur</t>
  </si>
  <si>
    <t>Vastrentende waarden</t>
  </si>
  <si>
    <t>Staatsobligaties, niet inflation-linked</t>
  </si>
  <si>
    <t>Inflation-linked bonds</t>
  </si>
  <si>
    <t>Hypothecaire leningen</t>
  </si>
  <si>
    <t>Credits</t>
  </si>
  <si>
    <t>Kortlopende vorderingen en liquide middelen</t>
  </si>
  <si>
    <t>Totaal vastrentende waarden</t>
  </si>
  <si>
    <t>Hedge funds</t>
  </si>
  <si>
    <t>Commodities</t>
  </si>
  <si>
    <t>Overige beleggingen</t>
  </si>
  <si>
    <t>Strategische Normweging rente-afdekking</t>
  </si>
  <si>
    <t>Vragen over de flexibele premieregeling</t>
  </si>
  <si>
    <t>Hoeveel verschillende beleggingsprofielen hanteert het fonds?</t>
  </si>
  <si>
    <t xml:space="preserve">Hanteert het fonds een risicodelingsreserve? </t>
  </si>
  <si>
    <t>Artikel 10b, tweede en achtste lid PW</t>
  </si>
  <si>
    <t>Biedt het fonds een variabele, een vastgestelde uitkering of beide aan?</t>
  </si>
  <si>
    <t>Artikel 63b, eerste en derde lid PW</t>
  </si>
  <si>
    <t>Is er voor alle beleggingsprofielen sprake van een life cycle patroon waarbij het beleggingsrisico daalt naarmate de pensioenleeftijd nadert? </t>
  </si>
  <si>
    <t xml:space="preserve">Op welke wijze wordt negatief kapitaal voorkomen? </t>
  </si>
  <si>
    <t>Artikel 10b, vijfde lid PW</t>
  </si>
  <si>
    <t>Artikel 10b, derde lid PW</t>
  </si>
  <si>
    <t xml:space="preserve">Variabele uitkering </t>
  </si>
  <si>
    <t>Het fonds vult deze vragen in indien het fonds een variabele uitkering aanbiedt</t>
  </si>
  <si>
    <t>Artikel 63a, vijfde of zevende lid PW</t>
  </si>
  <si>
    <t>Artikel 63a, tweede lid PW</t>
  </si>
  <si>
    <t>Artikel 10b, zesde lid PW</t>
  </si>
  <si>
    <t>Artikel 1f, eerste lid BUPW</t>
  </si>
  <si>
    <t>Artikel 10b, zevende lid, sub a PW</t>
  </si>
  <si>
    <t>Artikel 10b, vierde lid PW</t>
  </si>
  <si>
    <t>Risicodelingsreserve</t>
  </si>
  <si>
    <t>Het fonds vult deze vragen in indien het fonds kiest voor de inrichting van een risicodelingsreserve. De vragen sluiten aan bij de Toezichthouderregeling SR en RR.</t>
  </si>
  <si>
    <t>Artikel 10e, derde lid PW</t>
  </si>
  <si>
    <t>3.2b</t>
  </si>
  <si>
    <t>3.2c</t>
  </si>
  <si>
    <t>Artikel 10e, tweede lid PW</t>
  </si>
  <si>
    <t>Artikel 10d, derde lid PW</t>
  </si>
  <si>
    <t>3.6</t>
  </si>
  <si>
    <t>Artikel 10e, vierde lid PW</t>
  </si>
  <si>
    <t>3.7</t>
  </si>
  <si>
    <t>Artikel 25, eerste lid BUPW</t>
  </si>
  <si>
    <t>3.8</t>
  </si>
  <si>
    <t>Artikel 10e, eerste lid PW</t>
  </si>
  <si>
    <t>Indien het fonds tussen invaren en 1 januari 2037 een risicodelingsreserve heeft van meer dan 15% van het geheel voor pensioen gereserveerde vermogen inclusief de reserve, heeft het fonds dan beleid opgesteld om tot 15% te komen uiterlijk op 1 januari 2037?</t>
  </si>
  <si>
    <t>3.9</t>
  </si>
  <si>
    <t>3.10</t>
  </si>
  <si>
    <t>3.11</t>
  </si>
  <si>
    <t>3.12</t>
  </si>
  <si>
    <t>3.12a</t>
  </si>
  <si>
    <t>3.12b</t>
  </si>
  <si>
    <t>3.12c</t>
  </si>
  <si>
    <t>3.12d</t>
  </si>
  <si>
    <t>Heeft de pensioenuitvoerder de analyse verricht ten opzichte van de aanname dat er geen risicodelingsreserve is?</t>
  </si>
  <si>
    <t>3.12e</t>
  </si>
  <si>
    <t xml:space="preserve">Heeft de pensioenuitvoerder tenminste twee alternatieve initiële hoogtes van de risicodelingsreserve beschouwd die representatief zijn voor de mogelijke toekomstige ontwikkeling van de reserve? </t>
  </si>
  <si>
    <t>3.12f</t>
  </si>
  <si>
    <t>3.13</t>
  </si>
  <si>
    <t>3.14</t>
  </si>
  <si>
    <t>3.15</t>
  </si>
  <si>
    <t>SAA flexibele premieregeling</t>
  </si>
  <si>
    <t>Vul hiernaast in voor welk beleggingsprofiel deze tabel wordt ingevuld:</t>
  </si>
  <si>
    <t>Beleggingscategorie</t>
  </si>
  <si>
    <t>Vastgoed</t>
  </si>
  <si>
    <t>Inflation linked bonds</t>
  </si>
  <si>
    <t>Hedge Funds</t>
  </si>
  <si>
    <t>Rente-afdekking</t>
  </si>
  <si>
    <t>≤20</t>
  </si>
  <si>
    <t>&gt;=90</t>
  </si>
  <si>
    <t>Risicodelings-reserve</t>
  </si>
  <si>
    <t>Huidig contract</t>
  </si>
  <si>
    <t>Feitelijke blootstelling (%)</t>
  </si>
  <si>
    <t>Vragen over transitie-ftk</t>
  </si>
  <si>
    <t>Maakt het fonds gebruik van het transitie-ftk?</t>
  </si>
  <si>
    <t>Artikel 150p PW</t>
  </si>
  <si>
    <t>Artikel 150q PW</t>
  </si>
  <si>
    <t>Artikel 150q, zesde lid PW</t>
  </si>
  <si>
    <t xml:space="preserve">Transitie beleggingsbeleid </t>
  </si>
  <si>
    <t>Dit tabblad bevat vragen over eventuele aanpassing van het beleggingsbeleid tijdens de transitie-periode</t>
  </si>
  <si>
    <t>Heeft het fonds een plan voor het beheerst implementeren van de aangepaste beleggingsmix (als onderdeel van het implementatieplan)?  </t>
  </si>
  <si>
    <t>Artikel 46, derde lid, sub f BUPW</t>
  </si>
  <si>
    <t>Heeft het fonds vastgelegd hoe om te gaan met onzekerheid omtrent de (timing van) waardering van illiquide beleggingscategorieën rondom het invaarmoment? Geef een korte toelichting.</t>
  </si>
  <si>
    <t>Maakt het fonds gebruik van de mogelijkheid om het strategisch beleggingsbeleid al structureel aan te passen na het opstellen van het implementatieplan nog voorafgaand aan het moment van invaren (voorsorteren)?</t>
  </si>
  <si>
    <t>Artikel 47, vijfde lid BUPW</t>
  </si>
  <si>
    <t>Artikel 36, tweede lid Besluit FTK</t>
  </si>
  <si>
    <t>Vragen over het basisscenario</t>
  </si>
  <si>
    <t xml:space="preserve">Het fonds specificeert de omrekenmethode en de transitie-effecten op de volgende tabbladen op basis van het basisscenario. </t>
  </si>
  <si>
    <t>Welke berekeningsdatum is gehanteerd voor het basis-scenario (fictieve transitie-datum)?</t>
  </si>
  <si>
    <t>Artikel 46c BUPW</t>
  </si>
  <si>
    <t>Artikel 46d BUPW</t>
  </si>
  <si>
    <t>Artikel 46e BUPW</t>
  </si>
  <si>
    <t>Wat was de nominale dekkingsgraad op deze berekeningsdatum?</t>
  </si>
  <si>
    <t xml:space="preserve">Specificeer de datum van de voor de transitie-berekeningen gehanteerde DNB-Q-scenario-set. </t>
  </si>
  <si>
    <t xml:space="preserve">Specificeer de datum van de voor de transitie-berekeningen gehanteerde DNB-P-scenario-set. </t>
  </si>
  <si>
    <t>Welke datum is gebruikt voor de administratieve stand van het deelnemersbestand in het basis-scenario?</t>
  </si>
  <si>
    <t>Heeft het fonds bij de berekeningen van de transitie-effecten kostenafslagen toegepast op de P- en Q-scenariosets?</t>
  </si>
  <si>
    <t>Artikel 23b Besluit FTK</t>
  </si>
  <si>
    <t>Vragen over de omrekenmethoden van de transitie</t>
  </si>
  <si>
    <t>Kiest het fonds bij het invaren voor de standaardmethode of de vba-methode?</t>
  </si>
  <si>
    <t>Artikel 150n, eerste en tweede lid PW</t>
  </si>
  <si>
    <t>Artikel 46d, eerste en tweede lid BUPW</t>
  </si>
  <si>
    <t>Artikel 21 Regeling Pensioenwet</t>
  </si>
  <si>
    <t>Artikel 2, tweede en derde lid, bijlage 2a Regeling Pensioenwet</t>
  </si>
  <si>
    <t>Welke spreidingstermijn (uitgedrukt in jaren) is er gehanteerd bij het berekenen van de standaardregel voor de tweede tabel op tabblad 16. Basisscenario netto profijt of tabblad 17. Basisscenario bruto profijt? Hoe is het fonds tot deze spreidingstermijn gekomen?</t>
  </si>
  <si>
    <t>Welke spreidingstermijn (uitgedrukt in jaren) is er gehanteerd bij het berekenen van de standaardregel voor de derde tabel op tabblad 16. Basisscenario netto profijt of tabblad 17. Basisscenario bruto profijt? Hoe is het fonds tot deze spreidingstermijn gekomen?</t>
  </si>
  <si>
    <t>Artikel 46, tweede lid, sub e BUPW</t>
  </si>
  <si>
    <t>1.4a</t>
  </si>
  <si>
    <t>1.4b</t>
  </si>
  <si>
    <t>1.5a</t>
  </si>
  <si>
    <t>Kiest het fonds bij het invaren voor het inrichten van een compensatiedepot en/of (directe) compensatie door het toekennen van extra pensioenaanspraken? Licht toe welke methodiek u kiest.</t>
  </si>
  <si>
    <t>Artikel 46, tweede lid, sub d BUPW</t>
  </si>
  <si>
    <t>1.5b</t>
  </si>
  <si>
    <t>1.5c</t>
  </si>
  <si>
    <t>Geef een toelichting op de omrekenmethoden voor de waardering van pensioenaanspraken en pensioenrechten en het aanwenden van het vermogen van het pensioenfonds, waaronder een onderbouwing.</t>
  </si>
  <si>
    <t>Artikel 4, eerste lid, sub j Toezichthouderregeling melden</t>
  </si>
  <si>
    <t>Artikel 150n PW</t>
  </si>
  <si>
    <t>Artikel 150o PW</t>
  </si>
  <si>
    <t>Artikel 150n, eerste en derde lid PW</t>
  </si>
  <si>
    <t>1.9a</t>
  </si>
  <si>
    <t>Heeft het fonds een operationele reserve op de balans opgenomen, afzonderlijk van de solidariteits- of risicodelingsreserve?</t>
  </si>
  <si>
    <t>1.9b</t>
  </si>
  <si>
    <t>1.9c</t>
  </si>
  <si>
    <t>1.9d</t>
  </si>
  <si>
    <t>1.10a</t>
  </si>
  <si>
    <t>Heeft het pensioenfonds als onderdeel van de solidaire of flexibele premieregeling een adequate kostenvoorziening voor risico pensioenfonds ingericht?</t>
  </si>
  <si>
    <t>Artikel 126 PW</t>
  </si>
  <si>
    <t>Artikel 2, eerste lid Besluit FTK</t>
  </si>
  <si>
    <t>1.10b</t>
  </si>
  <si>
    <t>Wat is de omvang van de kostenvoorziening na het invaarmoment? Druk uit in % van de technische voorzieningen voor risico deelnemer.</t>
  </si>
  <si>
    <t>Compensatie</t>
  </si>
  <si>
    <t>Artikel 150n, vierde lid en zevende lid, sub b PW</t>
  </si>
  <si>
    <t>Is de inclusieve marktwaarde van de opgebouwde pensioenaanspraken en pensioenrechten na de collectieve waardeoverdracht ook zonder toedeling van de compensatie minimaal gelijk aan de inclusieve marktwaarde van de opgebouwde pensioenaanspraken en pensioenrechten voor de collectieve waardeoverdracht?</t>
  </si>
  <si>
    <t>Artikel 150n, zevende lid, sub a PW</t>
  </si>
  <si>
    <t>Wordt enkel vermogen aangewend voor de compensatie dat niet strekt ter dekking van de technische voorzieningen op het moment van de collectieve waardeoverdracht? (op dit wetsartikel bestaat een uitzondering, zie vraag 3.1a)</t>
  </si>
  <si>
    <t>Artikel 150n, zevende lid, sub c PW</t>
  </si>
  <si>
    <t>Artikel 150f, eerste lid PW</t>
  </si>
  <si>
    <t>Wettelijke eisen aan vermogenstoedeling</t>
  </si>
  <si>
    <t>3.1a</t>
  </si>
  <si>
    <t>Indien de dekkingsgraad bij invaren minder is dan 105%, wendt het fonds ten hoogste 5% van de waarde van de opgebouwde pensioenaanspraken en pensioenrechten aan voor de initiële vulling van een solidariteitsreserve, risicodelingsreserve, of compensatie van deelnemers door het toekennen van extra pensioenaanspraken?</t>
  </si>
  <si>
    <t>Artikel 150n, achtste lid PW</t>
  </si>
  <si>
    <t>3.1b</t>
  </si>
  <si>
    <t>Is deze aanwending opgenomen in het transitieplan?</t>
  </si>
  <si>
    <t>3.1c</t>
  </si>
  <si>
    <t>Heeft het fonds advies of goedkeuring gekregen van het verantwoordings- of  belanghebbendenorgaan ten aanzien van deze aanwending?</t>
  </si>
  <si>
    <t>Artikel 150n, zevende lid PW</t>
  </si>
  <si>
    <t>Artikel 46c, tweede lid BUPW</t>
  </si>
  <si>
    <t>3.4a</t>
  </si>
  <si>
    <t xml:space="preserve">Is de waarde van de pensioenaanspraak van iedere deelnemer 
tenminste de technische voorziening voor de pensioenaanspraak of het pensioenrecht? </t>
  </si>
  <si>
    <t>Artikel 150o, derde lid PW</t>
  </si>
  <si>
    <t>3.4b</t>
  </si>
  <si>
    <t>3.4c</t>
  </si>
  <si>
    <t>3.5a</t>
  </si>
  <si>
    <t xml:space="preserve">Is de waarde van de pensioenaanspraak van iedere deelnemer tenminste het minimum van 95% van de uitkomst na toepassing van de standaardregel? </t>
  </si>
  <si>
    <t>Artikel 150o, tweede lid PW</t>
  </si>
  <si>
    <t>3.5b</t>
  </si>
  <si>
    <t>Zo nee, geldt dan dat de technische voorziening voor de pensioenaanspraak of het pensioenrecht van de deelnemer lager is en dat de waarde tenminste de technische voorziening bedraagt?</t>
  </si>
  <si>
    <t>Artikel 150n, vierde lid PW</t>
  </si>
  <si>
    <t>Heeft het fonds afgeweken van de uitkomsten na toepassing van de standaardregel voor zover dit nodig is om gelijke aanpassingen van pensioenuitkeringen mogelijk te maken? Licht toe welke verschuiving het fonds heeft toegepast, de omvang van de verschuiving en of deze binnen de groep pensioengerechtigden blijft.</t>
  </si>
  <si>
    <t>Artikel 150n, vijfde lid PW</t>
  </si>
  <si>
    <t>3.8a</t>
  </si>
  <si>
    <t>Artikel 150n, zesde lid PW</t>
  </si>
  <si>
    <t>3.8b</t>
  </si>
  <si>
    <t>Beheersing juistheid berekeningen</t>
  </si>
  <si>
    <t>Heeft het fonds een procesbeschrijving van de uit te voeren plausibiliteit-controles van de omrekenmethodes en worden de uitgevoerde controles en de eventueel daaruit voortkomende opvolging vastgelegd?</t>
  </si>
  <si>
    <t>Artikel 46, tweede lid BUPW</t>
  </si>
  <si>
    <t>Hoe heeft het fonds de plausibiliteit van de resultaten van de omrekenmethodes getoetst?</t>
  </si>
  <si>
    <t>Welke belangrijkste (gevoeligheids)analyses zijn er door het fonds uitgevoerd om de plausibiliteit van de resultaten van de omrekenmethodes te toetsen?</t>
  </si>
  <si>
    <t>Welke rol speelden de sleutelfunctiehouder actuariaat en de sleutelfunctiehouder risicobeheer in de toetsing van de plausibiliteit van de resultaten van de omrekenmethoden?</t>
  </si>
  <si>
    <t>Artikel 143a, tweede lid PW</t>
  </si>
  <si>
    <t>Collectieve actuariële gelijkwaardigheid</t>
  </si>
  <si>
    <t>5.1a</t>
  </si>
  <si>
    <t>Heeft het fonds bij het gebruik van de omrekenmethoden onderscheid gemaakt tussen mannen en vrouwen?</t>
  </si>
  <si>
    <t>Artikel 150m, achtste lid PW</t>
  </si>
  <si>
    <t>5.1b</t>
  </si>
  <si>
    <t>Betreft het invaarbesluit het volledige vermogen van het pensioenfonds?</t>
  </si>
  <si>
    <t>5.3a</t>
  </si>
  <si>
    <t>Is het in te varen vermogen gelijk aan de som van:
(i) de persoonlijke pensioenvermogens, 
(ii) het eigen vermogen (exclusief de operationele reserve), 
(iii) de risicodelings- of solidariteitsreserve (voor zover initieel gevuld uit fondsvermogen), 
(iv) het compensatiedepot (voor zover initieel gevuld uit fondsvermogen)
(v) de operationele reserve
(vi) de kostenvoorziening
(vii) overige voorzieningen, en
(viii) overige passiva
die direct na het invaren aanwezig zijn in het fonds?</t>
  </si>
  <si>
    <t>5.3b</t>
  </si>
  <si>
    <t>Vragen over transitie-effecten</t>
  </si>
  <si>
    <t>Transitie-effecten berekeningen</t>
  </si>
  <si>
    <t>Welke organisatie heeft of welke organisaties hebben de berekeningen van de transitie-effecten uitgevoerd?</t>
  </si>
  <si>
    <t>Hoeveel risico-neutrale scenario's  zijn gebruikt voor de transitie-effecten berekeningen?</t>
  </si>
  <si>
    <t>Artikel 46e, eerste lid BUPW</t>
  </si>
  <si>
    <t>Hoeveel economische scenario's zijn gebruikt voor de pensioenverwachting berekeningen?</t>
  </si>
  <si>
    <t>Welke additionele maatstaven (naast netto of bruto profijt en de pensioenverwachtingsmaatstaf) gebruikt het fonds voor de transitie-effecten berekeningen van het basis scenario?</t>
  </si>
  <si>
    <t>Artikel 150e, eerste lid PW</t>
  </si>
  <si>
    <t>Welke deelnemersgroepen heeft het fonds onderscheiden bij het beoordelen van de transitie-effecten? Geef  een toelichting op de wijze waarop het fonds tot deze indeling in deelnemersgroepen is gekomen en de toedeling van deelnemers, gewezen deelnemers, andere aanspraakgerechtigden en pensioengerechtigden aan de relevante deelnemersgroepen.</t>
  </si>
  <si>
    <t>Artikel 4, eerste lid, sub k en sub l Toezichthouderregeling melden</t>
  </si>
  <si>
    <r>
      <t xml:space="preserve">Indien er additionele deelnemerskenmerken (naast status en leeftijdscohort) zijn onderscheiden door het fonds, welke impact heeft dit op de gerapporteerde berekeningen op de tabbladen '16. </t>
    </r>
    <r>
      <rPr>
        <i/>
        <sz val="11"/>
        <color theme="0"/>
        <rFont val="Calibri"/>
        <family val="2"/>
        <scheme val="minor"/>
      </rPr>
      <t xml:space="preserve">Basisscenario netto profijt', '17. Basisscenario bruto profijt' </t>
    </r>
    <r>
      <rPr>
        <sz val="11"/>
        <color theme="0"/>
        <rFont val="Calibri"/>
        <family val="2"/>
        <scheme val="minor"/>
      </rPr>
      <t>en</t>
    </r>
    <r>
      <rPr>
        <i/>
        <sz val="11"/>
        <color theme="0"/>
        <rFont val="Calibri"/>
        <family val="2"/>
        <scheme val="minor"/>
      </rPr>
      <t xml:space="preserve"> '18. Basissc. pens.verwachting'? </t>
    </r>
  </si>
  <si>
    <t>Heeft het pensioenfonds de technische voorzieningen geheel of gedeeltelijk herverzekerd door middel van garantiecontracten?</t>
  </si>
  <si>
    <t>Model aannames</t>
  </si>
  <si>
    <t>2.1a</t>
  </si>
  <si>
    <t>Heeft het fonds vereenvoudigingen toegepast bij het berekenen van de transitie-effecten en modelleren van de premieregelingen? (bijv. in relatie tot de demografie, premiebeleid, toeslagbeleid, beleggingsbeleid)</t>
  </si>
  <si>
    <t>Artikel 46c, vijfde lid BUPW</t>
  </si>
  <si>
    <t>2.1b</t>
  </si>
  <si>
    <t>Geef een onderbouwing van de aannames en vereenvoudigingen die zijn toegepast bij de berekeningen.</t>
  </si>
  <si>
    <t>2.1c</t>
  </si>
  <si>
    <t>Zijn de contract-onafhankelijke aannames en vereenvoudigingen bij de berekeningen consistent toegepast in het nFTK en het WTP scenario?</t>
  </si>
  <si>
    <t>2.1d</t>
  </si>
  <si>
    <t>Is het effect van deze  vereenvoudigingen in de uitkomsten potentieel materieel voor de transitie-effecten? Geef een onderbouwing.</t>
  </si>
  <si>
    <t>2.1e</t>
  </si>
  <si>
    <t>Gaat het om een zo realistisch en actueel mogelijke doorrekening van het pensioenbeleid zoals dat pensioenbeleid - gegeven de context van de situatie - zou zijn?</t>
  </si>
  <si>
    <t>2.2a</t>
  </si>
  <si>
    <t>Geef een toelichting op de gehanteerde aannames voor de demografische ontwikkeling binnen het pensioenfonds over de gehele prognosehorizon.</t>
  </si>
  <si>
    <t>Artikel 46c, tweede lid, sub c BUPW</t>
  </si>
  <si>
    <t>2.2b</t>
  </si>
  <si>
    <t>Beschouwt het fonds deze aanname als realistisch?</t>
  </si>
  <si>
    <t>Welke horizon wordt doorgerekend bij de transitie-effecten berekeningen?</t>
  </si>
  <si>
    <t>Artikel 46c, tweede lid, sub b BUPW</t>
  </si>
  <si>
    <t>In hoeverre is dit passend bij de technische voorzieningen en de uitkeringen die daaruit voortvloeien?</t>
  </si>
  <si>
    <t>2.4a</t>
  </si>
  <si>
    <t>Sluit het fonds bij de waardering van de opgebouwde pensioenaanspraken en pensioenrechten aan bij het op 30 juni 2022 in de actuariële en bedrijfstechnische nota vastgelegde beleidskader en vastgelegde financiële toezichtkaderbeleid?</t>
  </si>
  <si>
    <t>Artikel 46c, derde lid, sub a BUPW</t>
  </si>
  <si>
    <t>2.4b</t>
  </si>
  <si>
    <t>Sluit het fonds bij de waardering van de pensioenaanspraken en pensioenrechten van het nieuwe contract aan bij de onderdelen zoals in de opdrachtbevestiging (bedoeld in artikel 28d van de BUPW) is vastgelegd?</t>
  </si>
  <si>
    <t>Artikel 46c, derde lid, sub b BUPW</t>
  </si>
  <si>
    <t>2.4c</t>
  </si>
  <si>
    <t>Wanneer het fonds bij de uitvoering van de volledige prognose horizon afwijkt van het fondsbeleid, zoals vastgelegd in de vastgelegde ABTN of in de opdrachtbevestiging, leidt dit tot een realistischere invulling op de langere termijn? Geef hiervoor een onderbouwing.</t>
  </si>
  <si>
    <t>Artikel 46c, derde lid, sub c BUPW</t>
  </si>
  <si>
    <t>Maakt de uitvoerder bij de berekeningen van de transitie-effecten gebruik van maatmensen?</t>
  </si>
  <si>
    <t>Artikel 46c, vierde en vijfde lid BUPW</t>
  </si>
  <si>
    <t>2.5c</t>
  </si>
  <si>
    <t>Wordt er in de modellering van de transitie-effecten per leeftijdscohort rekening gehouden met realistische uitstroomkansen van het betreffende leeftijdscohort?</t>
  </si>
  <si>
    <t>Laat het fonds de effecten zien voor enkel de huidige populatie? (waarbij de toekomstige populatie wel wordt meegenomen bij de doorrekening van de scenario's)</t>
  </si>
  <si>
    <t>Artikel 46c, derde lid BUPW</t>
  </si>
  <si>
    <t>2.7a</t>
  </si>
  <si>
    <t xml:space="preserve">Worden inhaalindexaties bij het berekenen van de uitkomsten van het nFTK scenario gesloten gemodelleerd? </t>
  </si>
  <si>
    <t>2.7b</t>
  </si>
  <si>
    <t>Worden de opbouwkortingen realistisch gemodelleerd en sluit dit aan bij het fondsbeleid wat betreft het berekenen van de uitkomsten van het nFTK scenario?</t>
  </si>
  <si>
    <t>Verwijs naar de antwoorden op de vragen over juistheid berekeningen op tabblad Omrekenmethoden als die overeenkomen met de antwoorden op onderstaande vragen.</t>
  </si>
  <si>
    <t>Heeft het fonds een procesbeschrijving van de uit te voeren plausibiliteit-controles van de resultaten van de transitie-effecten berekeningen en worden de uitgevoerde controles en de eventueel daaruit voortkomende opvolging vastgelegd?</t>
  </si>
  <si>
    <t>Hoe heeft het fonds de plausibiliteit van de resultaten van de transitie-effecten berekeningen getoetst?</t>
  </si>
  <si>
    <t>Welke belangrijkste (gevoeligheids)analyses zijn er door het fonds uitgevoerd om de plausibiliteit van de resultaten van de transitie-effecten berekeningen te toetsen?</t>
  </si>
  <si>
    <t>Hoe hebben de sleutelfunctiehouder actuariaat en de sleutelfunctiehouder risicobeheer zich zekerheid verschaft dat de plausibiliteit van de resultaten van de transitie-effecten berekeningen in voldoende mate door het fonds is getoetst?</t>
  </si>
  <si>
    <t>Welke eigen analyses hebben de sleutelfunctiehouder actuariaat en de sleutelfunctiehouder risicobeheer eventueel nog uitgevoerd in het kader van de toetsing van de plausibiliteit van de resultaten van de transitie-effecten berekeningen?</t>
  </si>
  <si>
    <t>Welke aanbevelingen hebben de sleutelfunctiehouders actuariaat en risicobeheer gegeven in het kader van de toetsing van de plausibiliteit van de resultaten van de transitie-effecten berekeningen en welke opvolging is daar door het fonds aan gegeven?</t>
  </si>
  <si>
    <t>Transitie-effecten: netto profijt berekeningen voor het basis-scenario</t>
  </si>
  <si>
    <t>Marktwaarde uitkeringen en premie inleg bij ongewijzigd voortzetten van de pensioenovereenkomst</t>
  </si>
  <si>
    <t>Ongewijzigd voortzetten van de pensioenovereenkomst</t>
  </si>
  <si>
    <t>Marktwaarde uitkeringen (in EUR)</t>
  </si>
  <si>
    <t>Marktwaarde toekomstige premie inleg (in EUR)</t>
  </si>
  <si>
    <t>Waarde van de huidige voorziening pensioenverplichting (in EUR)</t>
  </si>
  <si>
    <t>Netto profijt ongewijzigd voortzetten van de pensioenovereenkomst (in EUR)</t>
  </si>
  <si>
    <t>Rapporteer hier:</t>
  </si>
  <si>
    <t>geboortejaar</t>
  </si>
  <si>
    <t>actieve deelnemer</t>
  </si>
  <si>
    <t>gewezen deelnemer</t>
  </si>
  <si>
    <t>pensioengerechtigde</t>
  </si>
  <si>
    <t>- de marktwaarde van de uitkeringen bij ongewijzigd voortzetten van de pensioenovereenkomst</t>
  </si>
  <si>
    <t>- de marktwaarde van de premie-inleg bij ongewijzigd voorzetten van de pensioenovereenkomst</t>
  </si>
  <si>
    <t>- de waarde van de huidige voorziening pensioenverplichting</t>
  </si>
  <si>
    <t>- netto profijt bij ongewijzigd voortzetten van de pensioenovereenkomst</t>
  </si>
  <si>
    <r>
      <rPr>
        <sz val="11"/>
        <color theme="1"/>
        <rFont val="Calibri"/>
        <family val="2"/>
      </rPr>
      <t>≤</t>
    </r>
    <r>
      <rPr>
        <sz val="11"/>
        <color theme="1"/>
        <rFont val="Calibri"/>
        <family val="2"/>
        <scheme val="minor"/>
      </rPr>
      <t>1923</t>
    </r>
  </si>
  <si>
    <t>Waarde pensioenvermogen bij toepassing standaardregel
- zonder het afzonderen van vermogen voor de initiële vulling (artikel 150o, lid 2 PW)
- na het afzonderen van vermogen voor de initiële vulling (artikel 150n, lid 6 PW)</t>
  </si>
  <si>
    <t>wijziging pensioenovereenkomst</t>
  </si>
  <si>
    <t>Waarde pensioenvermogen bij toepassen standaardregel (in EUR)</t>
  </si>
  <si>
    <r>
      <t xml:space="preserve">Deze tabel bestaat uit twee delen. Het linker deel wordt </t>
    </r>
    <r>
      <rPr>
        <u/>
        <sz val="11"/>
        <color theme="1"/>
        <rFont val="Calibri"/>
        <family val="2"/>
        <scheme val="minor"/>
      </rPr>
      <t>altijd</t>
    </r>
    <r>
      <rPr>
        <sz val="11"/>
        <color theme="1"/>
        <rFont val="Calibri"/>
        <family val="2"/>
        <scheme val="minor"/>
      </rPr>
      <t xml:space="preserve"> ingevuld, en bedraagt de waarde van het pensioenvermogen in EUR na toepassing van de standaardregel zonder initiële vulling van een solidariteitsreserve, een risicodelingsreserve of een compensatiedepot. </t>
    </r>
  </si>
  <si>
    <t>over het totale vermogen, d.w.z. zonder het afzonderen van vermogen voor de initiële vulling van een solidariteitsreserve, een risicodelingsreserve of een compensatiedepot</t>
  </si>
  <si>
    <t>na het afzonderen van vermogen voor de initiële vulling van een solidariteitsreserve, een risicodelingsreserve of een compensatiedepot</t>
  </si>
  <si>
    <r>
      <t xml:space="preserve">Het rechterdeel wordt </t>
    </r>
    <r>
      <rPr>
        <u/>
        <sz val="11"/>
        <color theme="1"/>
        <rFont val="Calibri"/>
        <family val="2"/>
        <scheme val="minor"/>
      </rPr>
      <t>enkel</t>
    </r>
    <r>
      <rPr>
        <sz val="11"/>
        <color theme="1"/>
        <rFont val="Calibri"/>
        <family val="2"/>
        <scheme val="minor"/>
      </rPr>
      <t xml:space="preserve"> ingevuld wanneer het fonds gebruik maakt van de standaardmethode als omrekenmethode en bij een doorrekening met een dekkingsgraad &gt; 110% . In deze tabel wordt de waarde van het pensioenvermogen in EUR ingevuld na de toepassing van de standaardregel na initiële vulling van een solidariteitsreserve, een risicodelingsreserve of een compensatiedepot. Hierbij wordt aangesloten bij de volgordelijkheid  zoals beschreven in artikel 21 van Regeling Pensioenwet en bijlage 2a. </t>
    </r>
  </si>
  <si>
    <t>Netto profijt wijziging pensioenovereenkomst (EUR)</t>
  </si>
  <si>
    <t>Netto profijt effect wijziging pensioenovereenkomst t.o.v. ongewijzigd voortzetten van de pensioenovereenkomst  (in %)</t>
  </si>
  <si>
    <t>Waarde pensioenvermogen (in EUR)</t>
  </si>
  <si>
    <t>Marktwaarde uitkeringen en premie-inleg na omrekening via de standaardmethode of de vba-methode</t>
  </si>
  <si>
    <t>Artikel 150e eerste lid onderdeel a WTP juncto artikel 46c van het BUPW</t>
  </si>
  <si>
    <t>- de marktwaarde van de uitkering bij wijziging van de pensioenovereenkomsten na toedeling vermogens via de beoogde methode voor omrekening</t>
  </si>
  <si>
    <t>- de marktwaarde van de premie inleg bij wijziging van de pensioenovereenkomsten na toedeling vermogens via de beoogde methode voor omrekening</t>
  </si>
  <si>
    <t>- netto profijt en netto profijt effect bij wijziging van de pensioenovereenkomsten na toedeling vermogens via de beoogde methode voor omrekening</t>
  </si>
  <si>
    <t>- het pensioenvermogen na toedeling van vermogens via de boogde methode voor omrekening</t>
  </si>
  <si>
    <t>(het fonds kiest in het geval van een flexibele premieregeling zelf of het fonds voor de berekening middelt over de verschillende life cycles of dat de berekeningen gemaakt worden voor de default life cycle)</t>
  </si>
  <si>
    <t>Transitie-effecten: bruto profijt berekeningen voor het basis scenario</t>
  </si>
  <si>
    <t>Contante waarde toekomstige premie inleg bij ongewijzigd voortzetten van de pensioenovereenkomst en huidige voorziening pensioenverplichting</t>
  </si>
  <si>
    <t>Contante waarde toekomstige premie inleg (in EUR)</t>
  </si>
  <si>
    <t>- de contante waarde van de toekomstige premie inleg bij ongewijzigd voorzetten van de pensioenovereenkomst</t>
  </si>
  <si>
    <t>Zie artikel 21 Regeling Pw voor de standaardregel berekening.</t>
  </si>
  <si>
    <t>Waarde pensioenvermogen bij toepassing standaardregel
- zonder het afzonderen van vermogen voor de initiële vulling - na het afzonderen van vermogen voor de initiële vulling</t>
  </si>
  <si>
    <t>Wijziging pensioenovereenkomst</t>
  </si>
  <si>
    <r>
      <t xml:space="preserve">Deze tabel bestaat uit twee delen. Het linker deel wordt </t>
    </r>
    <r>
      <rPr>
        <u/>
        <sz val="11"/>
        <color theme="1"/>
        <rFont val="Calibri"/>
        <family val="2"/>
        <scheme val="minor"/>
      </rPr>
      <t>altijd</t>
    </r>
    <r>
      <rPr>
        <sz val="11"/>
        <color theme="1"/>
        <rFont val="Calibri"/>
        <family val="2"/>
        <scheme val="minor"/>
      </rPr>
      <t xml:space="preserve"> ingevuld, en bedraagt de waarde van het pensioenvermogen in EUR na toepassing van de standaardregel zonder initiële vulling van een compensatiedepot. </t>
    </r>
  </si>
  <si>
    <t>over het totale vermogen, d.w.z. zonder het afzonderen van vermogen voor de initiële vulling van een compensatiedepot</t>
  </si>
  <si>
    <t>na het afzonderen van vermogen voor de initiële vulling van een compensatiedepot</t>
  </si>
  <si>
    <r>
      <t xml:space="preserve">Het rechterdeel wordt </t>
    </r>
    <r>
      <rPr>
        <u/>
        <sz val="11"/>
        <color theme="1"/>
        <rFont val="Calibri"/>
        <family val="2"/>
        <scheme val="minor"/>
      </rPr>
      <t>enkel</t>
    </r>
    <r>
      <rPr>
        <sz val="11"/>
        <color theme="1"/>
        <rFont val="Calibri"/>
        <family val="2"/>
        <scheme val="minor"/>
      </rPr>
      <t xml:space="preserve"> ingevuld wanneer het fonds gebruik maakt van de standaardmethode als omrekenmethode en bij een doorrekening met een dekkingsgraad &gt; 110% . In deze tabel wordt de waarde van het pensioenvermogen in EUR ingevuld na de toepassing van de standaardregel na initiële vulling van een een compensatiedepot. Hierbij wordt aangesloten bij de volgordelijkheid zoals beschreven in artikel 21 van Regeling Pensioenwet en bijlage 2a. </t>
    </r>
  </si>
  <si>
    <t>≤1923</t>
  </si>
  <si>
    <t>Bruto profijt effect (%)</t>
  </si>
  <si>
    <t>Omrekening via de standaardmethode of de vba-methode</t>
  </si>
  <si>
    <t>Artikel 150e derde en vierde lid PW juncto artikel 46c BUPW</t>
  </si>
  <si>
    <t>- de contante waarde van de toekomstige premie inleg bij wijziging van de pensioenovereenkomsten na toedeling vermogens via de beoogde methode voor omrekening</t>
  </si>
  <si>
    <t>- bruto profijt effect bij wijziging van de pensioenovereenkomsten na toedeling vermogens via de beoogde methode voor omrekening</t>
  </si>
  <si>
    <t>Pensioenverwachting berekeningen voor het basisscenario</t>
  </si>
  <si>
    <t xml:space="preserve">Rapporteer hier de pensioenverwachting bij ongewijzigd voortzetten van de pensioenovereenkomst in vergelijking met de pensioenverwachting bij wijziging van de pensioenovereenkomst. 
Maak deze vergelijking op basis van een pessimistisch scenario, verwacht scenario en een optimistisch scenario. Artikel 46e, vijfde lid BUPW schrijft voor dat het pensioenbedrag voor een verwacht scenario, een optimistisch scenario en een pessimistisch scenario respectievelijk worden bepaald door het 50e, 95e en 5e percentiel. </t>
  </si>
  <si>
    <t>Zie ook artikel 150e, lid 1 PW</t>
  </si>
  <si>
    <t>Pensioenbedrag ongewijzigd voortzetten (in EUR)</t>
  </si>
  <si>
    <t>Pensioenbedrag na wijziging (in EUR)</t>
  </si>
  <si>
    <t>Relatieve verandering pensioenbedrag (in %)</t>
  </si>
  <si>
    <t xml:space="preserve">nu dan de delta uitrekenen!! In procenten. </t>
  </si>
  <si>
    <t>Verwacht scenario</t>
  </si>
  <si>
    <t>Optimistisch scenario</t>
  </si>
  <si>
    <t>Pessimistisch scenario</t>
  </si>
  <si>
    <r>
      <rPr>
        <i/>
        <sz val="11"/>
        <color theme="1"/>
        <rFont val="Calibri"/>
        <family val="2"/>
        <scheme val="minor"/>
      </rPr>
      <t xml:space="preserve">Complete besluitvorming: in principe geen besluitvorming meer nodig </t>
    </r>
    <r>
      <rPr>
        <sz val="11"/>
        <color theme="1"/>
        <rFont val="Calibri"/>
        <family val="2"/>
        <scheme val="minor"/>
      </rPr>
      <t xml:space="preserve">
Het is de bedoeling dat de doelstellingen, maatstaven, bandbreedtes en voorrangsregels een zo robuust mogelijk besluit borgen over een evenwichtige transitie. Deze worden daarom zodanig geformuleerd dat voor redelijkerwijs voorzienbare omstandigheden geen nadere besluitvorming nodig is. Sociale partners en pensioenfondsen bedenken op voorhand hoe doelstellingen en voorrangsregels zich vertalen in de concrete vormgeving van de transitie in deze situaties." BUPW NvT p. 62  
De werkgever neemt in het transitieplan de doelstellingen van de transitie, kwantitatieve maatstaven en voorrangsregels op. Het pensioenfonds draagt zorg voor de formele opdrachtaanvaarding en toetst daarbij aan de doelstellingen en uitgangspunten die het fonds heeft vastgelegd. Het fonds neemt in het implementatieplan op in hoeverre verschillende, positieve en negatieve, financiële en economische scenario’s zijn verkend en in welke situaties de afgesproken doelstellingen, voorrangsregels en maatstaven zonder meer gelden en geen nadere besluitvorming nodig is.</t>
    </r>
  </si>
  <si>
    <t>Wettelijk kader:</t>
  </si>
  <si>
    <t>Artikel 102a PW: opdrachtaanvaarding, doelstellingen en uitgangspunten.</t>
  </si>
  <si>
    <r>
      <rPr>
        <sz val="11"/>
        <color rgb="FF000000"/>
        <rFont val="Calibri"/>
        <family val="2"/>
      </rPr>
      <t>Artikel 46, eerste lid, sub c BUPW inzake implementatieplan: "</t>
    </r>
    <r>
      <rPr>
        <i/>
        <sz val="11"/>
        <color rgb="FF000000"/>
        <rFont val="Calibri"/>
        <family val="2"/>
      </rPr>
      <t>de onderwerpen, bedoeld in artikel 44, onderdelen d en e</t>
    </r>
    <r>
      <rPr>
        <sz val="11"/>
        <color rgb="FF000000"/>
        <rFont val="Calibri"/>
        <family val="2"/>
      </rPr>
      <t>":</t>
    </r>
  </si>
  <si>
    <r>
      <rPr>
        <i/>
        <sz val="11"/>
        <color theme="1"/>
        <rFont val="Calibri"/>
        <family val="2"/>
        <scheme val="minor"/>
      </rPr>
      <t xml:space="preserve">"d. (…) in hoeverre verschillende, positieve en negatieve, </t>
    </r>
    <r>
      <rPr>
        <b/>
        <i/>
        <sz val="11"/>
        <color theme="1"/>
        <rFont val="Calibri"/>
        <family val="2"/>
        <scheme val="minor"/>
      </rPr>
      <t>financiële en economische scenario’s</t>
    </r>
    <r>
      <rPr>
        <i/>
        <sz val="11"/>
        <color theme="1"/>
        <rFont val="Calibri"/>
        <family val="2"/>
        <scheme val="minor"/>
      </rPr>
      <t xml:space="preserve"> zijn verkend en in welke situaties de afgesproken </t>
    </r>
    <r>
      <rPr>
        <b/>
        <i/>
        <sz val="11"/>
        <color theme="1"/>
        <rFont val="Calibri"/>
        <family val="2"/>
        <scheme val="minor"/>
      </rPr>
      <t>doelstellingen, voorrangsregels en maatstaven</t>
    </r>
    <r>
      <rPr>
        <i/>
        <sz val="11"/>
        <color theme="1"/>
        <rFont val="Calibri"/>
        <family val="2"/>
        <scheme val="minor"/>
      </rPr>
      <t xml:space="preserve"> zonder meer gelden en geen nadere besluitvorming nodig is; en</t>
    </r>
    <r>
      <rPr>
        <sz val="11"/>
        <color theme="1"/>
        <rFont val="Calibri"/>
        <family val="2"/>
        <scheme val="minor"/>
      </rPr>
      <t>"</t>
    </r>
  </si>
  <si>
    <r>
      <t>"</t>
    </r>
    <r>
      <rPr>
        <i/>
        <sz val="11"/>
        <color theme="1"/>
        <rFont val="Calibri"/>
        <family val="2"/>
        <scheme val="minor"/>
      </rPr>
      <t>e</t>
    </r>
    <r>
      <rPr>
        <sz val="11"/>
        <color theme="1"/>
        <rFont val="Calibri"/>
        <family val="2"/>
        <scheme val="minor"/>
      </rPr>
      <t xml:space="preserve">. (...) </t>
    </r>
    <r>
      <rPr>
        <i/>
        <sz val="11"/>
        <color theme="1"/>
        <rFont val="Calibri"/>
        <family val="2"/>
        <scheme val="minor"/>
      </rPr>
      <t>het niveau van de dekkingsgraad vanaf wanneer de financiële positie van een fonds dusdanig is dat de gemaakte afspraken uit het transitieplan niet meer toereikend zijn, een onderbouwing van de berekening van deze dekkingsgraad, de alternatieve afspraken die van toepassing zijn indien het fonds een dergelijke dekkingsgraad heeft en, indien van toepassing, de procedure die voor deze situatie is afgesproken."</t>
    </r>
  </si>
  <si>
    <r>
      <rPr>
        <sz val="11"/>
        <color rgb="FF000000"/>
        <rFont val="Calibri"/>
        <family val="2"/>
      </rPr>
      <t xml:space="preserve">Zie ook NvT p.16: </t>
    </r>
    <r>
      <rPr>
        <i/>
        <sz val="11"/>
        <color rgb="FF000000"/>
        <rFont val="Calibri"/>
        <family val="2"/>
      </rPr>
      <t>“Het is de bedoeling dat de doelstellingen, maatstaven, bandbreedtes en voorrangsregels een zo robuust mogelijk besluit borgen over een evenwichtige transitie. Deze worden daarom zodanig geformuleerd dat voor redelijkerwijs voorzienbare omstandigheden geen nadere besluitvorming nodig is. Sociale partners en pensioenfondsen bedenken op voorhand hoe doelstellingen en voorrangsregels zich vertalen in de concrete vormgeving van de transitie in deze situaties. Met de gestelde doelstellingen, maatstaven, bandbreedtes en voorrangsregels kunnen pensioenfondsen in principe de transitie uitvoeren zonder dat nadere besluitvorming van sociale partners is vereist</t>
    </r>
    <r>
      <rPr>
        <sz val="11"/>
        <color rgb="FF000000"/>
        <rFont val="Calibri"/>
        <family val="2"/>
      </rPr>
      <t>".</t>
    </r>
  </si>
  <si>
    <t xml:space="preserve">Vul op de volgende tabbladen enkele verkende scenario's in met hun transitie-effecten: het scenario met de hoogste verkende dekkingsgraad, het scenario met de laagste verkende dekkingsgraad, het scenario met de hoogste verkende rentestand, het scenario met de laagste verkende rentestand, en eventuele additionele scenario's (hiervoor mag het fonds additionele tabbladen toevoegen in hetzelfde format als Additioneel scenario 1). </t>
  </si>
  <si>
    <t>1.</t>
  </si>
  <si>
    <t>Doelstellingen transitie</t>
  </si>
  <si>
    <t xml:space="preserve">Welke doelstellingen heeft het fonds vastgelegd in de context van de besluitvorming over een evenwichtige transitie?  </t>
  </si>
  <si>
    <t>Artikel 102a, eerste lid PW</t>
  </si>
  <si>
    <t>Artikel 46, eerste lid, sub c BUPW</t>
  </si>
  <si>
    <t>Artikel 44, eerste lid, sub d en sub e BUPW</t>
  </si>
  <si>
    <t>Kwantitatieve maatstaven</t>
  </si>
  <si>
    <t>Per doelstelling die het fonds heeft vastgesteld: welke kwantitatieve maatstaf danwel maatstaven hanteert het fonds om de doelstelling inzichtelijk te maken? Geef daarbij aan of het fonds additionele kwantitatieve maatstaven heeft gebruikt, naast netto profijt/bruto profijt en de pensioenverwachtingsmaatstaf.</t>
  </si>
  <si>
    <t>Per maatstaf: Welke onderbouwing heeft het fonds gehanteerd voor de aansluiting van de gekozen maatstaf bij de doelstelling /voor het inzichtelijk maken van het al dan niet halen van de doelstelling?</t>
  </si>
  <si>
    <t>3.</t>
  </si>
  <si>
    <t>Voorrangsregels</t>
  </si>
  <si>
    <r>
      <t xml:space="preserve">Per maatstaf: welke </t>
    </r>
    <r>
      <rPr>
        <b/>
        <sz val="11"/>
        <color theme="1"/>
        <rFont val="Calibri"/>
        <family val="2"/>
        <scheme val="minor"/>
      </rPr>
      <t>bandbreedte</t>
    </r>
    <r>
      <rPr>
        <sz val="11"/>
        <color theme="1"/>
        <rFont val="Calibri"/>
        <family val="2"/>
        <scheme val="minor"/>
      </rPr>
      <t xml:space="preserve"> hanteert het fonds?</t>
    </r>
  </si>
  <si>
    <t>Motiveer deze bandbreedte aan de hand van de prioritering van de doelstellingen die het fonds heeft vastgesteld.</t>
  </si>
  <si>
    <t>Naar welke waarde streeft u en welke doelstelling heeft daarmee prioriteit?</t>
  </si>
  <si>
    <t>4.</t>
  </si>
  <si>
    <t>Financiële en economische scenario’s tot aan het moment van feitelijk invaren</t>
  </si>
  <si>
    <t>Welke scenario's in termen van de dekkingsgraad op het moment van invaren heeft het fonds verkend?</t>
  </si>
  <si>
    <t>Geef de bandbreedte aan</t>
  </si>
  <si>
    <t>Welke rentestanden op moment van feitelijk invaren heeft het fonds verkend?</t>
  </si>
  <si>
    <t xml:space="preserve">Heeft het fonds nog scenario's voor overige variabelen op het invaarmoment verkend? </t>
  </si>
  <si>
    <t>Geef de variabele en de onderzochte bandbreedte aan</t>
  </si>
  <si>
    <t xml:space="preserve">Onderbouw dat deze verkende scenario's de redelijkerwijs voorzienbare situaties die kunnen ontstaan afdoende dekken. </t>
  </si>
  <si>
    <t>I.e. kan het besluitvormingsproces volgens het pensioenfonds hiermee voldoende robuust zijn voor wijzigende omstandigheden tot aan het daadwerkelijke moment van overgang?</t>
  </si>
  <si>
    <t>4.5</t>
  </si>
  <si>
    <t>Hoe zal het pensioenfonds tussen de invaarmelding en het invaarmoment monitoren of het pensioenfonds bij invaren nog binnen de kaders van complete besluitvorming kan handelen?</t>
  </si>
  <si>
    <t>Artikel 46, eerste lid, sub b en sub c BUPW</t>
  </si>
  <si>
    <t>4.6</t>
  </si>
  <si>
    <t>Licht toe waarom de opgenomen doelstellingen, maatstaven en voorrangregels in termen van bandbreedtes zodanig zijn, dat redelijkerwijs voorzienbaar geen nadere besluitvorming door sociale partners en pensioenfonds nodig is om bij gewijzigde financiële en economische omstandigheden te kunnen invaren. Licht ook toe welke inhoudelijke afspraken en indien van toepassing ook procedurele afspraken zijn gemaakt tussen sociale partners en pensioenfonds voor uitzonderlijke situaties waarin de besluitvorming niet heeft voorzien.</t>
  </si>
  <si>
    <t>5.</t>
  </si>
  <si>
    <t>Minimaal niveau van de dekkingsgraad</t>
  </si>
  <si>
    <t>Wat is het niveau van de dekkingsgraad vanaf wanneer de financiële positie van het fonds dusdanig is dat de gemaakte afspraken uit het transitieplan niet meer toereikend zijn?</t>
  </si>
  <si>
    <t>Artikel 44, eerste lid, sub e BUPW</t>
  </si>
  <si>
    <t>Wat is de onderbouwing van deze dekkingsgraad?</t>
  </si>
  <si>
    <t>Welke alternatieve afspraken zijn van toepassing indien het fonds een dergelijke dekkingsgraad heeft?</t>
  </si>
  <si>
    <t>Indien van toepassing: welke procedure is voor deze situatie afgesproken?</t>
  </si>
  <si>
    <t>Hoogst verkende dekkingsgraad</t>
  </si>
  <si>
    <t>Vul hier de antwoorden in bij het scenario voor de hoogst verkende dekkingsgraad.</t>
  </si>
  <si>
    <t>Contractvragen</t>
  </si>
  <si>
    <t>Wat is de dekkingsgraad bij invaren in dit scenario?</t>
  </si>
  <si>
    <t>Wat is het verschil in de berekeningen m.b.t. de startrente t.o.v. het basisscenario?</t>
  </si>
  <si>
    <t>1.1c</t>
  </si>
  <si>
    <t>Wat is het verschil in de berekeningen m.b.t. de rentes op de lange termijn t.o.v. het basisscenario?</t>
  </si>
  <si>
    <t>Kiest het fonds in dit scenario bij het invaren voor het inrichten van een compensatiedepot?</t>
  </si>
  <si>
    <t>Kiest het fonds in dit scenario bij het invaren voor het inrichten van een compensatiedepot en/of (directe) compensatie door het toekennen van extra pensioenaanspraken? Licht toe welke methodiek u in dit scenario kiest. Wat is de (initiële) omvang van de compensatie/het compensatiedepot bij invaren in dit scenario?  Druk uit in % van het totale vermogen.</t>
  </si>
  <si>
    <t>Wijzigt het fonds elementen van het contract t.o.v. het default invaarscenario?</t>
  </si>
  <si>
    <t>Wijzigt het fonds de toedeling van de pensioenvermogens voor de deelnemers in dit scenario ten opzichte van de toepassing van de standaardmethode of de vba-methode in het basis-scenario?</t>
  </si>
  <si>
    <t>1.10</t>
  </si>
  <si>
    <t>1.11</t>
  </si>
  <si>
    <t>Welke scenariosets zijn gebruikt voor de berekeningen?</t>
  </si>
  <si>
    <t>Kwantitatieve uitvraag</t>
  </si>
  <si>
    <t>Vul hier de kwantitatieve onderbouwing in van het verkende scenario. Het fonds vult de netto-profijt kolommen of de bruto-profijt kolommen in, in overeenstemming met het tabblad '16. Basisscenario netto profijt' danwel '17. Basisscenario bruto profijt'. Daarnaast vult het fonds de pensioenverwachtingmaatstaf in.</t>
  </si>
  <si>
    <t>Bruto profijt effect (%)
of
Netto profijt effect (%)</t>
  </si>
  <si>
    <t>leeftijdscohort</t>
  </si>
  <si>
    <t>20-24</t>
  </si>
  <si>
    <t>25-29</t>
  </si>
  <si>
    <t>30-34</t>
  </si>
  <si>
    <t>35-39</t>
  </si>
  <si>
    <t>40-44</t>
  </si>
  <si>
    <t>45-49</t>
  </si>
  <si>
    <t>50-54</t>
  </si>
  <si>
    <t>55-59</t>
  </si>
  <si>
    <t>60-64</t>
  </si>
  <si>
    <t>65-69</t>
  </si>
  <si>
    <t>70-74</t>
  </si>
  <si>
    <t>75-79</t>
  </si>
  <si>
    <t>80-84</t>
  </si>
  <si>
    <t>85-89</t>
  </si>
  <si>
    <t>90-94</t>
  </si>
  <si>
    <t>95-99</t>
  </si>
  <si>
    <t>Laagst verkende dekkingsgraad</t>
  </si>
  <si>
    <t xml:space="preserve">De vragen in dit sjabloon zijn gebaseerd op artikel 46b, eerste lid, sub a t/m e BUPW. </t>
  </si>
  <si>
    <t>Vul hier de antwoorden in bij het scenario voor de laagst verkende dekkingsgraad.</t>
  </si>
  <si>
    <t>Hoogst verkende rente</t>
  </si>
  <si>
    <t>Vul hier de antwoorden in bij het scenario voor de hoogst verkende rente.</t>
  </si>
  <si>
    <t>Laagst verkende rente</t>
  </si>
  <si>
    <t>Vul hier de antwoorden in bij het scenario voor de laagst verkende rente.</t>
  </si>
  <si>
    <t>Additioneel scenario</t>
  </si>
  <si>
    <t>Dit tabblad is vrijwillig in te vullen door het fonds. Vul hier de antwoorden in bij het additioneel verkende scenario en licht de alternatieve situatie van dit scenario toe. Indien meerder alternatieve scenario's zijn verkend, dan kan dit tabblad gekopieerd worden.</t>
  </si>
  <si>
    <t>1.1d</t>
  </si>
  <si>
    <t>Geef een beschrijving van de alternatieve omstandigheden waarop dit scenario is gebaseerd.</t>
  </si>
  <si>
    <r>
      <t>“</t>
    </r>
    <r>
      <rPr>
        <i/>
        <sz val="11"/>
        <color theme="1"/>
        <rFont val="Calibri"/>
        <family val="2"/>
        <scheme val="minor"/>
      </rPr>
      <t xml:space="preserve">Pensioenfondsen zullen aan DNB moeten kunnen onderbouwen op welke wijze is voldaan aan de verplichting tot evenwichtige belangenafweging (onderdeel e) en hoe het pensioenfonds zo goed mogelijk voorkomt dat het invaren voor (een deel van) de deelnemers tot onevenredig nadeel leidt. In het standaard invaarpad beoordelen socialepartners en pensioenfondsen of invaren gunstig is."(...) </t>
    </r>
    <r>
      <rPr>
        <sz val="11"/>
        <color theme="1"/>
        <rFont val="Calibri"/>
        <family val="2"/>
        <scheme val="minor"/>
      </rPr>
      <t xml:space="preserve"> "</t>
    </r>
    <r>
      <rPr>
        <i/>
        <sz val="11"/>
        <color theme="1"/>
        <rFont val="Calibri"/>
        <family val="2"/>
        <scheme val="minor"/>
      </rPr>
      <t>De evenwichtige belangenafweging is een open norm die zich richt tot het pensioen-fonds. Bij de invulling van deze norm komt aan het pensioenfonds beleidsvrijheid toe. De toetsing van een open norm als de evenwichtige belangenafweging door DNB is dan een marginale toetsing. De toezichthouder betrekt de specifieke omstandigheden van het pensioenfonds en weegt deze omstandigheden mee bij de beoordeling of aan de norm is voldaan</t>
    </r>
    <r>
      <rPr>
        <sz val="11"/>
        <color theme="1"/>
        <rFont val="Calibri"/>
        <family val="2"/>
        <scheme val="minor"/>
      </rPr>
      <t>.” NvT, p.27-28, paragraaf 4.9 ‘Beoordeling van de interne collectieve waardeoverdrachten’</t>
    </r>
  </si>
  <si>
    <t xml:space="preserve">De onderstaande vragen betreffen de afweging door het fonds van de verschillende aspecten van de transitie, die onder meer zijn uitgevraagd in de voorgaande tabbladen en de onderbouwing door het fonds waarom die belangenafweging evenwichtig is.  </t>
  </si>
  <si>
    <t>Kwantitatieve effecten en evenwichtigheidsbeoordeling</t>
  </si>
  <si>
    <t>Artikel 105, tweede lid PW</t>
  </si>
  <si>
    <t>Artikel 150l, vierde lid, sub b PW</t>
  </si>
  <si>
    <r>
      <rPr>
        <u/>
        <sz val="11"/>
        <rFont val="Calibri"/>
        <family val="2"/>
        <scheme val="minor"/>
      </rPr>
      <t xml:space="preserve">Doelstellingen, maatstaven, bandbreedtes en voorrangsregels
</t>
    </r>
    <r>
      <rPr>
        <sz val="11"/>
        <rFont val="Calibri"/>
        <family val="2"/>
        <scheme val="minor"/>
      </rPr>
      <t>Motiveer hoe de verschillende doelstellingen, maatstaven, bandbreedtes en voorrangsregels (cf. tabblad '19. Complete besluitvorming') zijn beoordeeld in de evenwichtigheidsbeoordeling.</t>
    </r>
  </si>
  <si>
    <r>
      <rPr>
        <u/>
        <sz val="11"/>
        <rFont val="Calibri"/>
        <family val="2"/>
        <scheme val="minor"/>
      </rPr>
      <t xml:space="preserve">Deelnemersgroepen
</t>
    </r>
    <r>
      <rPr>
        <sz val="11"/>
        <rFont val="Calibri"/>
        <family val="2"/>
        <scheme val="minor"/>
      </rPr>
      <t>Motiveer hoe de effecten voor de verschillende deelnemersgroepen zijn beoordeeld in de evenwichtigheidsbeoordeling. Ga daarbij minimaal in op de beoordeling voor deelnemersgroepen met de meest positieve en meest negatieve effecten.</t>
    </r>
  </si>
  <si>
    <r>
      <rPr>
        <u/>
        <sz val="11"/>
        <rFont val="Calibri"/>
        <family val="2"/>
        <scheme val="minor"/>
      </rPr>
      <t xml:space="preserve">Complete besluitvorming
</t>
    </r>
    <r>
      <rPr>
        <sz val="11"/>
        <rFont val="Calibri"/>
        <family val="2"/>
        <scheme val="minor"/>
      </rPr>
      <t xml:space="preserve">Motiveer hoe de effecten in verschillende financiële en economische scenario’s zijn beoordeeld in de evenwichtigheidsbeoordeling. </t>
    </r>
  </si>
  <si>
    <t>Als geheel evenwichtige transitie</t>
  </si>
  <si>
    <r>
      <rPr>
        <u/>
        <sz val="11"/>
        <rFont val="Calibri"/>
        <family val="2"/>
        <scheme val="minor"/>
      </rPr>
      <t xml:space="preserve">Overbruggingsplan
</t>
    </r>
    <r>
      <rPr>
        <sz val="11"/>
        <rFont val="Calibri"/>
        <family val="2"/>
        <scheme val="minor"/>
      </rPr>
      <t>Motiveer hoe de effecten van het overbruggingsplan zijn meegenomen in de evenwichtigheidsbeoordeling</t>
    </r>
  </si>
  <si>
    <r>
      <rPr>
        <u/>
        <sz val="11"/>
        <rFont val="Calibri"/>
        <family val="2"/>
        <scheme val="minor"/>
      </rPr>
      <t xml:space="preserve">Indexatie AmvB
</t>
    </r>
    <r>
      <rPr>
        <sz val="11"/>
        <rFont val="Calibri"/>
        <family val="2"/>
        <scheme val="minor"/>
      </rPr>
      <t>Motiveer hoe de effecten van de indexatie AmvB (artikel 15c Besluit FTK) zijn meegenomen in de evenwichtigheidsbeoordeling</t>
    </r>
  </si>
  <si>
    <r>
      <rPr>
        <u/>
        <sz val="11"/>
        <rFont val="Calibri"/>
        <family val="2"/>
        <scheme val="minor"/>
      </rPr>
      <t xml:space="preserve">Wijzigen pensioenregeling
</t>
    </r>
    <r>
      <rPr>
        <sz val="11"/>
        <rFont val="Calibri"/>
        <family val="2"/>
        <scheme val="minor"/>
      </rPr>
      <t>Motiveer hoe de effecten van het wijzigen van de pensioenregeling zijn meegenomen in de evenwichtigheidsbeoordeling</t>
    </r>
  </si>
  <si>
    <t>Motiveer daarbij specifiek hoe de effecten van het afschaffen van de doorsneesystematiek zijn meegenomen in de evenwichtigheidsbeoordeling, inclusief eventueel daarbij afgesproken compensatie</t>
  </si>
  <si>
    <r>
      <rPr>
        <u/>
        <sz val="11"/>
        <rFont val="Calibri"/>
        <family val="2"/>
        <scheme val="minor"/>
      </rPr>
      <t xml:space="preserve">Invaren
</t>
    </r>
    <r>
      <rPr>
        <sz val="11"/>
        <rFont val="Calibri"/>
        <family val="2"/>
        <scheme val="minor"/>
      </rPr>
      <t>Motiveer hoe de effecten van het invaren zijn meegenomen in de evenwichtigheidsbeoordeling</t>
    </r>
  </si>
  <si>
    <r>
      <rPr>
        <u/>
        <sz val="11"/>
        <rFont val="Calibri"/>
        <family val="2"/>
        <scheme val="minor"/>
      </rPr>
      <t xml:space="preserve">Overige aspecten
</t>
    </r>
    <r>
      <rPr>
        <sz val="11"/>
        <rFont val="Calibri"/>
        <family val="2"/>
        <scheme val="minor"/>
      </rPr>
      <t xml:space="preserve">Indien naast bovengenoemde aspecten van de transitie de effecten van overige aspecten zijn meegenomen in de evenwichtigheidsbeoordeling, specificeer deze. </t>
    </r>
  </si>
  <si>
    <t>Motiveer per overig aspect hoe de effecten hiervan zijn meegenomen in de evenwichtigheidsbeoordeling</t>
  </si>
  <si>
    <r>
      <rPr>
        <u/>
        <sz val="11"/>
        <rFont val="Calibri"/>
        <family val="2"/>
        <scheme val="minor"/>
      </rPr>
      <t xml:space="preserve">Als geheel evenwichtige transitie
</t>
    </r>
    <r>
      <rPr>
        <sz val="11"/>
        <rFont val="Calibri"/>
        <family val="2"/>
        <scheme val="minor"/>
      </rPr>
      <t>Motiveer hoe de effecten uit de bovengenoemde verschillende onderdelen in samenhang zijn beoordeeld in de evenwichtigheidsbeoordeling</t>
    </r>
  </si>
  <si>
    <t>Kwalitatieve overwegingen</t>
  </si>
  <si>
    <t>Heeft het fonds naast bovengenoemde effecten kwalitatieve overwegingen meegenomen in de evenwichtigheidsbeoordeling?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</si>
</sst>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413]d\ mmmm\ yyyy;@"/>
  </numFmts>
  <fonts count="36">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sz val="10"/>
      <name val="Arial"/>
      <family val="2"/>
    </font>
    <font>
      <b/>
      <i/>
      <sz val="11"/>
      <color theme="1"/>
      <name val="Calibri"/>
      <family val="2"/>
      <scheme val="minor"/>
    </font>
    <font>
      <sz val="11"/>
      <color rgb="FF000000"/>
      <name val="Calibri"/>
      <family val="2"/>
      <scheme val="minor"/>
    </font>
    <font>
      <i/>
      <sz val="11"/>
      <color theme="1"/>
      <name val="Calibri"/>
      <family val="2"/>
      <scheme val="minor"/>
    </font>
    <font>
      <sz val="8"/>
      <name val="Calibri"/>
      <family val="2"/>
      <scheme val="minor"/>
    </font>
    <font>
      <i/>
      <sz val="11"/>
      <name val="Calibri"/>
      <family val="2"/>
      <scheme val="minor"/>
    </font>
    <font>
      <sz val="11"/>
      <color rgb="FF000000"/>
      <name val="Calibri"/>
      <family val="2"/>
    </font>
    <font>
      <b/>
      <sz val="11"/>
      <color rgb="FF000000"/>
      <name val="Calibri"/>
      <family val="2"/>
    </font>
    <font>
      <sz val="11"/>
      <name val="Calibri"/>
      <family val="2"/>
    </font>
    <font>
      <sz val="11"/>
      <color theme="1"/>
      <name val="Calibri"/>
      <family val="2"/>
    </font>
    <font>
      <b/>
      <sz val="11"/>
      <name val="Calibri"/>
      <family val="2"/>
      <scheme val="minor"/>
    </font>
    <font>
      <sz val="8"/>
      <name val="Arial"/>
      <family val="2"/>
    </font>
    <font>
      <sz val="10"/>
      <color rgb="FF000000"/>
      <name val="Calibri"/>
      <family val="2"/>
    </font>
    <font>
      <sz val="10"/>
      <color rgb="FF000000"/>
      <name val="Arial Unicode MS"/>
    </font>
    <font>
      <sz val="10"/>
      <color theme="1"/>
      <name val="Arial Unicode MS"/>
    </font>
    <font>
      <sz val="10"/>
      <name val="Arial Unicode MS"/>
    </font>
    <font>
      <sz val="10"/>
      <color rgb="FFFF0000"/>
      <name val="Arial Unicode MS"/>
    </font>
    <font>
      <u/>
      <sz val="11"/>
      <name val="Calibri"/>
      <family val="2"/>
      <scheme val="minor"/>
    </font>
    <font>
      <b/>
      <sz val="11"/>
      <color rgb="FF000000"/>
      <name val="Calibri"/>
      <family val="2"/>
      <scheme val="minor"/>
    </font>
    <font>
      <b/>
      <sz val="11"/>
      <name val="Calibri"/>
      <family val="2"/>
    </font>
    <font>
      <b/>
      <u/>
      <sz val="11"/>
      <color theme="1"/>
      <name val="Calibri"/>
      <family val="2"/>
      <scheme val="minor"/>
    </font>
    <font>
      <i/>
      <sz val="11"/>
      <color rgb="FF000000"/>
      <name val="Calibri"/>
      <family val="2"/>
      <scheme val="minor"/>
    </font>
    <font>
      <u/>
      <sz val="11"/>
      <color theme="10"/>
      <name val="Calibri"/>
      <family val="2"/>
      <scheme val="minor"/>
    </font>
    <font>
      <u/>
      <sz val="11"/>
      <color theme="8"/>
      <name val="Calibri"/>
      <family val="2"/>
      <scheme val="minor"/>
    </font>
    <font>
      <sz val="11"/>
      <color theme="8"/>
      <name val="Calibri"/>
      <family val="2"/>
      <scheme val="minor"/>
    </font>
    <font>
      <sz val="11"/>
      <color theme="0"/>
      <name val="Calibri"/>
      <family val="2"/>
      <scheme val="minor"/>
    </font>
    <font>
      <i/>
      <sz val="11"/>
      <color theme="0"/>
      <name val="Calibri"/>
      <family val="2"/>
      <scheme val="minor"/>
    </font>
    <font>
      <i/>
      <sz val="11"/>
      <color rgb="FFFF0000"/>
      <name val="Calibri"/>
      <family val="2"/>
      <scheme val="minor"/>
    </font>
    <font>
      <sz val="11"/>
      <color rgb="FF000000"/>
      <name val="Aptos Narrow"/>
      <family val="2"/>
    </font>
    <font>
      <u/>
      <sz val="11"/>
      <color theme="1"/>
      <name val="Calibri"/>
      <family val="2"/>
      <scheme val="minor"/>
    </font>
    <font>
      <i/>
      <sz val="11"/>
      <color rgb="FF000000"/>
      <name val="Calibri"/>
      <family val="2"/>
    </font>
  </fonts>
  <fills count="4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DDEBF7"/>
        <bgColor rgb="FF000000"/>
      </patternFill>
    </fill>
    <fill>
      <patternFill patternType="solid">
        <fgColor rgb="FFCCFFCC"/>
        <bgColor indexed="64"/>
      </patternFill>
    </fill>
    <fill>
      <patternFill patternType="solid">
        <fgColor theme="4" tint="0.39997558519241921"/>
        <bgColor indexed="65"/>
      </patternFill>
    </fill>
    <fill>
      <patternFill patternType="solid">
        <fgColor theme="5" tint="0.39997558519241921"/>
        <bgColor indexed="65"/>
      </patternFill>
    </fill>
    <fill>
      <patternFill patternType="solid">
        <fgColor theme="7" tint="0.39997558519241921"/>
        <bgColor indexed="65"/>
      </patternFill>
    </fill>
    <fill>
      <patternFill patternType="solid">
        <fgColor theme="9" tint="0.39997558519241921"/>
        <bgColor indexed="65"/>
      </patternFill>
    </fill>
    <fill>
      <patternFill patternType="solid">
        <fgColor theme="4" tint="0.39997558519241921"/>
        <bgColor indexed="64"/>
      </patternFill>
    </fill>
    <fill>
      <patternFill patternType="solid">
        <fgColor theme="7" tint="0.39997558519241921"/>
        <bgColor indexed="64"/>
      </patternFill>
    </fill>
    <fill>
      <patternFill patternType="solid">
        <fgColor rgb="FFDDEBF7"/>
        <bgColor indexed="64"/>
      </patternFill>
    </fill>
    <fill>
      <patternFill patternType="solid">
        <fgColor rgb="FFFFFFFF"/>
        <bgColor indexed="64"/>
      </patternFill>
    </fill>
    <fill>
      <patternFill patternType="solid">
        <fgColor rgb="FFFFF2CC"/>
        <bgColor indexed="64"/>
      </patternFill>
    </fill>
    <fill>
      <patternFill patternType="solid">
        <fgColor rgb="FFE2EFDA"/>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5" tint="0.39997558519241921"/>
        <bgColor indexed="64"/>
      </patternFill>
    </fill>
    <fill>
      <patternFill patternType="solid">
        <fgColor theme="2"/>
        <bgColor indexed="64"/>
      </patternFill>
    </fill>
    <fill>
      <patternFill patternType="solid">
        <fgColor theme="2" tint="-0.24994659260841701"/>
        <bgColor indexed="64"/>
      </patternFill>
    </fill>
    <fill>
      <patternFill patternType="solid">
        <fgColor rgb="FF6E9FD7"/>
        <bgColor indexed="64"/>
      </patternFill>
    </fill>
    <fill>
      <patternFill patternType="solid">
        <fgColor rgb="FF7EB1D2"/>
        <bgColor indexed="64"/>
      </patternFill>
    </fill>
    <fill>
      <patternFill patternType="solid">
        <fgColor rgb="FF8ECACE"/>
        <bgColor indexed="64"/>
      </patternFill>
    </fill>
    <fill>
      <patternFill patternType="solid">
        <fgColor rgb="FF9EDDC9"/>
        <bgColor indexed="64"/>
      </patternFill>
    </fill>
    <fill>
      <patternFill patternType="solid">
        <fgColor rgb="FFAFE9C4"/>
        <bgColor indexed="64"/>
      </patternFill>
    </fill>
    <fill>
      <patternFill patternType="solid">
        <fgColor rgb="FFC1F5BF"/>
        <bgColor indexed="64"/>
      </patternFill>
    </fill>
    <fill>
      <patternFill patternType="solid">
        <fgColor rgb="FFD2F9BA"/>
        <bgColor indexed="64"/>
      </patternFill>
    </fill>
    <fill>
      <patternFill patternType="solid">
        <fgColor rgb="FFE4FDB4"/>
        <bgColor indexed="64"/>
      </patternFill>
    </fill>
    <fill>
      <patternFill patternType="solid">
        <fgColor rgb="FFF6FDB0"/>
        <bgColor indexed="64"/>
      </patternFill>
    </fill>
    <fill>
      <patternFill patternType="solid">
        <fgColor rgb="FFFCE0AE"/>
        <bgColor indexed="64"/>
      </patternFill>
    </fill>
    <fill>
      <patternFill patternType="solid">
        <fgColor rgb="FFFFC2AD"/>
        <bgColor indexed="64"/>
      </patternFill>
    </fill>
    <fill>
      <patternFill patternType="solid">
        <fgColor rgb="FFFFA5AE"/>
        <bgColor indexed="64"/>
      </patternFill>
    </fill>
    <fill>
      <patternFill patternType="solid">
        <fgColor theme="4" tint="0.39994506668294322"/>
        <bgColor indexed="64"/>
      </patternFill>
    </fill>
    <fill>
      <patternFill patternType="solid">
        <fgColor theme="2" tint="-0.499984740745262"/>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right/>
      <top style="thin">
        <color rgb="FF000000"/>
      </top>
      <bottom/>
      <diagonal/>
    </border>
    <border>
      <left/>
      <right/>
      <top/>
      <bottom style="thin">
        <color rgb="FF000000"/>
      </bottom>
      <diagonal/>
    </border>
    <border>
      <left/>
      <right/>
      <top style="thin">
        <color rgb="FF000000"/>
      </top>
      <bottom style="thin">
        <color indexed="64"/>
      </bottom>
      <diagonal/>
    </border>
    <border>
      <left style="thin">
        <color indexed="64"/>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theme="4" tint="0.39994506668294322"/>
      </left>
      <right/>
      <top style="thin">
        <color indexed="64"/>
      </top>
      <bottom style="thin">
        <color theme="4" tint="0.39994506668294322"/>
      </bottom>
      <diagonal/>
    </border>
    <border>
      <left/>
      <right/>
      <top style="thin">
        <color indexed="64"/>
      </top>
      <bottom style="thin">
        <color theme="4" tint="0.39994506668294322"/>
      </bottom>
      <diagonal/>
    </border>
    <border>
      <left/>
      <right style="thin">
        <color theme="4" tint="0.39994506668294322"/>
      </right>
      <top style="thin">
        <color indexed="64"/>
      </top>
      <bottom style="thin">
        <color theme="4" tint="0.39994506668294322"/>
      </bottom>
      <diagonal/>
    </border>
    <border>
      <left style="thin">
        <color theme="4" tint="0.39994506668294322"/>
      </left>
      <right/>
      <top style="thin">
        <color theme="4" tint="0.39994506668294322"/>
      </top>
      <bottom style="thin">
        <color theme="4" tint="0.39994506668294322"/>
      </bottom>
      <diagonal/>
    </border>
    <border>
      <left/>
      <right/>
      <top/>
      <bottom style="thin">
        <color theme="4" tint="0.39994506668294322"/>
      </bottom>
      <diagonal/>
    </border>
    <border>
      <left/>
      <right/>
      <top style="thin">
        <color theme="4" tint="0.39994506668294322"/>
      </top>
      <bottom style="thin">
        <color theme="4" tint="0.39994506668294322"/>
      </bottom>
      <diagonal/>
    </border>
    <border>
      <left/>
      <right style="thin">
        <color theme="4" tint="0.39994506668294322"/>
      </right>
      <top style="thin">
        <color theme="4" tint="0.39994506668294322"/>
      </top>
      <bottom style="thin">
        <color theme="4" tint="0.39994506668294322"/>
      </bottom>
      <diagonal/>
    </border>
    <border>
      <left/>
      <right/>
      <top style="thin">
        <color theme="4" tint="0.39994506668294322"/>
      </top>
      <bottom style="thin">
        <color theme="4" tint="0.39991454817346722"/>
      </bottom>
      <diagonal/>
    </border>
    <border>
      <left style="thin">
        <color theme="4" tint="0.39994506668294322"/>
      </left>
      <right/>
      <top style="thin">
        <color theme="4" tint="0.39994506668294322"/>
      </top>
      <bottom/>
      <diagonal/>
    </border>
    <border>
      <left/>
      <right/>
      <top style="thin">
        <color theme="4" tint="0.39994506668294322"/>
      </top>
      <bottom/>
      <diagonal/>
    </border>
    <border>
      <left/>
      <right style="thin">
        <color theme="4" tint="0.39994506668294322"/>
      </right>
      <top style="thin">
        <color theme="4" tint="0.39994506668294322"/>
      </top>
      <bottom/>
      <diagonal/>
    </border>
    <border>
      <left style="thin">
        <color theme="4" tint="0.39994506668294322"/>
      </left>
      <right/>
      <top/>
      <bottom style="thin">
        <color theme="4" tint="0.39994506668294322"/>
      </bottom>
      <diagonal/>
    </border>
    <border>
      <left/>
      <right style="thin">
        <color theme="4" tint="0.39994506668294322"/>
      </right>
      <top/>
      <bottom style="thin">
        <color theme="4" tint="0.39994506668294322"/>
      </bottom>
      <diagonal/>
    </border>
    <border>
      <left style="thin">
        <color theme="4" tint="0.39994506668294322"/>
      </left>
      <right/>
      <top style="thin">
        <color theme="4" tint="0.39994506668294322"/>
      </top>
      <bottom style="thin">
        <color indexed="64"/>
      </bottom>
      <diagonal/>
    </border>
    <border>
      <left/>
      <right/>
      <top style="thin">
        <color theme="4" tint="0.39994506668294322"/>
      </top>
      <bottom style="thin">
        <color indexed="64"/>
      </bottom>
      <diagonal/>
    </border>
    <border>
      <left/>
      <right style="thin">
        <color theme="4" tint="0.39994506668294322"/>
      </right>
      <top style="thin">
        <color theme="4" tint="0.39994506668294322"/>
      </top>
      <bottom style="thin">
        <color indexed="64"/>
      </bottom>
      <diagonal/>
    </border>
    <border>
      <left/>
      <right/>
      <top style="thin">
        <color theme="4" tint="0.39991454817346722"/>
      </top>
      <bottom/>
      <diagonal/>
    </border>
    <border>
      <left/>
      <right/>
      <top/>
      <bottom style="thin">
        <color theme="4" tint="0.39991454817346722"/>
      </bottom>
      <diagonal/>
    </border>
    <border>
      <left/>
      <right/>
      <top style="thin">
        <color rgb="FF000000"/>
      </top>
      <bottom style="thin">
        <color theme="4" tint="0.39994506668294322"/>
      </bottom>
      <diagonal/>
    </border>
    <border>
      <left/>
      <right/>
      <top style="thin">
        <color theme="4" tint="0.39991454817346722"/>
      </top>
      <bottom style="thin">
        <color theme="4" tint="0.39994506668294322"/>
      </bottom>
      <diagonal/>
    </border>
    <border>
      <left/>
      <right/>
      <top style="thin">
        <color theme="4" tint="0.39991454817346722"/>
      </top>
      <bottom style="thin">
        <color theme="4" tint="0.39991454817346722"/>
      </bottom>
      <diagonal/>
    </border>
    <border>
      <left/>
      <right/>
      <top style="thin">
        <color theme="4" tint="0.39991454817346722"/>
      </top>
      <bottom style="thin">
        <color auto="1"/>
      </bottom>
      <diagonal/>
    </border>
    <border>
      <left/>
      <right/>
      <top style="thin">
        <color theme="4" tint="0.39991454817346722"/>
      </top>
      <bottom style="thin">
        <color theme="4" tint="0.39988402966399123"/>
      </bottom>
      <diagonal/>
    </border>
    <border>
      <left/>
      <right/>
      <top style="thin">
        <color theme="4" tint="0.39988402966399123"/>
      </top>
      <bottom/>
      <diagonal/>
    </border>
    <border>
      <left style="medium">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theme="4" tint="0.39994506668294322"/>
      </top>
      <bottom style="thin">
        <color theme="4" tint="0.39997558519241921"/>
      </bottom>
      <diagonal/>
    </border>
    <border>
      <left/>
      <right/>
      <top/>
      <bottom style="thin">
        <color theme="4" tint="0.39997558519241921"/>
      </bottom>
      <diagonal/>
    </border>
    <border>
      <left/>
      <right style="thin">
        <color theme="4" tint="0.39994506668294322"/>
      </right>
      <top/>
      <bottom/>
      <diagonal/>
    </border>
    <border>
      <left/>
      <right/>
      <top style="thin">
        <color theme="4" tint="0.39997558519241921"/>
      </top>
      <bottom/>
      <diagonal/>
    </border>
    <border>
      <left/>
      <right/>
      <top style="thin">
        <color theme="4" tint="0.39988402966399123"/>
      </top>
      <bottom style="thin">
        <color theme="4" tint="0.39988402966399123"/>
      </bottom>
      <diagonal/>
    </border>
    <border>
      <left/>
      <right/>
      <top style="thin">
        <color theme="4" tint="0.39988402966399123"/>
      </top>
      <bottom style="thin">
        <color indexed="64"/>
      </bottom>
      <diagonal/>
    </border>
    <border>
      <left/>
      <right/>
      <top style="thin">
        <color indexed="64"/>
      </top>
      <bottom style="thin">
        <color rgb="FF8ECACE"/>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2" tint="-9.9978637043366805E-2"/>
      </left>
      <right/>
      <top/>
      <bottom/>
      <diagonal/>
    </border>
    <border>
      <left/>
      <right style="thin">
        <color theme="4" tint="0.39994506668294322"/>
      </right>
      <top style="thin">
        <color theme="4" tint="0.39997558519241921"/>
      </top>
      <bottom/>
      <diagonal/>
    </border>
    <border>
      <left/>
      <right style="thin">
        <color theme="4" tint="0.39994506668294322"/>
      </right>
      <top style="thin">
        <color theme="4" tint="0.39997558519241921"/>
      </top>
      <bottom style="thin">
        <color theme="4" tint="0.39997558519241921"/>
      </bottom>
      <diagonal/>
    </border>
    <border>
      <left/>
      <right style="thin">
        <color theme="4" tint="0.39994506668294322"/>
      </right>
      <top style="thin">
        <color theme="4" tint="0.39997558519241921"/>
      </top>
      <bottom style="thin">
        <color auto="1"/>
      </bottom>
      <diagonal/>
    </border>
    <border>
      <left/>
      <right/>
      <top style="thin">
        <color indexed="64"/>
      </top>
      <bottom style="thin">
        <color theme="4" tint="0.39997558519241921"/>
      </bottom>
      <diagonal/>
    </border>
    <border>
      <left/>
      <right/>
      <top style="thin">
        <color theme="4" tint="0.39997558519241921"/>
      </top>
      <bottom style="thin">
        <color auto="1"/>
      </bottom>
      <diagonal/>
    </border>
    <border>
      <left/>
      <right/>
      <top style="thin">
        <color theme="4" tint="0.39997558519241921"/>
      </top>
      <bottom style="thin">
        <color theme="4" tint="0.39997558519241921"/>
      </bottom>
      <diagonal/>
    </border>
    <border>
      <left style="thin">
        <color theme="4" tint="0.39997558519241921"/>
      </left>
      <right/>
      <top style="thin">
        <color indexed="64"/>
      </top>
      <bottom/>
      <diagonal/>
    </border>
  </borders>
  <cellStyleXfs count="9">
    <xf numFmtId="0" fontId="0" fillId="0" borderId="0"/>
    <xf numFmtId="0" fontId="1" fillId="0" borderId="0"/>
    <xf numFmtId="0" fontId="5" fillId="0" borderId="0"/>
    <xf numFmtId="0" fontId="5" fillId="0" borderId="0" applyBorder="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7" fillId="0" borderId="0" applyNumberFormat="0" applyFill="0" applyBorder="0" applyAlignment="0" applyProtection="0"/>
  </cellStyleXfs>
  <cellXfs count="842">
    <xf numFmtId="0" fontId="0" fillId="0" borderId="0" xfId="0"/>
    <xf numFmtId="0" fontId="4" fillId="0" borderId="0" xfId="0" applyFont="1" applyAlignment="1">
      <alignment horizontal="left" vertical="center" wrapText="1"/>
    </xf>
    <xf numFmtId="0" fontId="3" fillId="0" borderId="0" xfId="0" applyFont="1"/>
    <xf numFmtId="0" fontId="0" fillId="0" borderId="0" xfId="0" applyAlignment="1">
      <alignment wrapText="1"/>
    </xf>
    <xf numFmtId="0" fontId="0" fillId="0" borderId="1" xfId="0" applyBorder="1"/>
    <xf numFmtId="0" fontId="2" fillId="0" borderId="0" xfId="0" applyFont="1"/>
    <xf numFmtId="0" fontId="3" fillId="0" borderId="1" xfId="0" applyFont="1" applyBorder="1"/>
    <xf numFmtId="0" fontId="7" fillId="0" borderId="0" xfId="0" applyFont="1" applyAlignment="1">
      <alignment wrapText="1"/>
    </xf>
    <xf numFmtId="0" fontId="2" fillId="0" borderId="0" xfId="0" applyFont="1" applyAlignment="1">
      <alignment wrapText="1"/>
    </xf>
    <xf numFmtId="0" fontId="4" fillId="0" borderId="0" xfId="0" applyFont="1" applyAlignment="1">
      <alignment wrapText="1"/>
    </xf>
    <xf numFmtId="0" fontId="8" fillId="0" borderId="1" xfId="0" applyFont="1" applyBorder="1"/>
    <xf numFmtId="0" fontId="3" fillId="3" borderId="1" xfId="0" applyFont="1" applyFill="1" applyBorder="1"/>
    <xf numFmtId="0" fontId="4" fillId="0" borderId="0" xfId="0" applyFont="1"/>
    <xf numFmtId="0" fontId="0" fillId="6" borderId="0" xfId="0" applyFill="1"/>
    <xf numFmtId="0" fontId="0" fillId="6" borderId="0" xfId="0" applyFill="1" applyAlignment="1">
      <alignment vertical="top"/>
    </xf>
    <xf numFmtId="0" fontId="0" fillId="0" borderId="0" xfId="0" applyAlignment="1">
      <alignment horizontal="left" wrapText="1"/>
    </xf>
    <xf numFmtId="0" fontId="3" fillId="0" borderId="0" xfId="0" applyFont="1" applyAlignment="1">
      <alignment wrapText="1"/>
    </xf>
    <xf numFmtId="0" fontId="18" fillId="6" borderId="1" xfId="2" applyFont="1" applyFill="1" applyBorder="1" applyAlignment="1">
      <alignment horizontal="center"/>
    </xf>
    <xf numFmtId="0" fontId="18" fillId="6" borderId="11" xfId="2" applyFont="1" applyFill="1" applyBorder="1" applyAlignment="1">
      <alignment horizontal="center"/>
    </xf>
    <xf numFmtId="0" fontId="17" fillId="6" borderId="1" xfId="2" applyFont="1" applyFill="1" applyBorder="1" applyAlignment="1">
      <alignment horizontal="center"/>
    </xf>
    <xf numFmtId="0" fontId="19" fillId="0" borderId="0" xfId="0" applyFont="1"/>
    <xf numFmtId="0" fontId="20" fillId="0" borderId="0" xfId="0" applyFont="1"/>
    <xf numFmtId="0" fontId="18" fillId="0" borderId="0" xfId="0" applyFont="1"/>
    <xf numFmtId="0" fontId="21" fillId="0" borderId="0" xfId="0" applyFont="1" applyAlignment="1">
      <alignment wrapText="1"/>
    </xf>
    <xf numFmtId="0" fontId="0" fillId="0" borderId="0" xfId="0" applyAlignment="1">
      <alignment vertical="top" wrapText="1"/>
    </xf>
    <xf numFmtId="0" fontId="0" fillId="2" borderId="0" xfId="0" applyFill="1" applyAlignment="1">
      <alignment vertical="top" wrapText="1"/>
    </xf>
    <xf numFmtId="0" fontId="0" fillId="0" borderId="5" xfId="0" applyBorder="1"/>
    <xf numFmtId="0" fontId="0" fillId="0" borderId="0" xfId="0" applyAlignment="1">
      <alignment horizontal="center"/>
    </xf>
    <xf numFmtId="0" fontId="3" fillId="0" borderId="0" xfId="0" applyFont="1" applyAlignment="1">
      <alignment vertical="top" wrapText="1"/>
    </xf>
    <xf numFmtId="0" fontId="0" fillId="0" borderId="0" xfId="0" applyAlignment="1">
      <alignment horizontal="center" vertical="top"/>
    </xf>
    <xf numFmtId="0" fontId="4" fillId="0" borderId="0" xfId="0" applyFont="1" applyAlignment="1">
      <alignment vertical="top" wrapText="1"/>
    </xf>
    <xf numFmtId="0" fontId="4" fillId="0" borderId="0" xfId="0" quotePrefix="1" applyFont="1" applyAlignment="1">
      <alignment vertical="top" wrapText="1"/>
    </xf>
    <xf numFmtId="0" fontId="3" fillId="0" borderId="0" xfId="0" applyFont="1" applyAlignment="1">
      <alignment horizontal="center" vertical="top"/>
    </xf>
    <xf numFmtId="0" fontId="0" fillId="0" borderId="1" xfId="0" applyBorder="1" applyAlignment="1">
      <alignment horizontal="center"/>
    </xf>
    <xf numFmtId="0" fontId="0" fillId="9" borderId="20" xfId="0" applyFill="1" applyBorder="1" applyAlignment="1">
      <alignment vertical="top" wrapText="1"/>
    </xf>
    <xf numFmtId="0" fontId="23" fillId="0" borderId="0" xfId="0" applyFont="1" applyAlignment="1">
      <alignment wrapText="1"/>
    </xf>
    <xf numFmtId="0" fontId="0" fillId="0" borderId="0" xfId="0" applyAlignment="1">
      <alignment horizontal="center" wrapText="1"/>
    </xf>
    <xf numFmtId="0" fontId="0" fillId="3" borderId="1" xfId="0" applyFill="1" applyBorder="1" applyAlignment="1">
      <alignment wrapText="1"/>
    </xf>
    <xf numFmtId="0" fontId="3" fillId="2" borderId="1" xfId="0" applyFont="1" applyFill="1" applyBorder="1" applyAlignment="1">
      <alignment wrapText="1"/>
    </xf>
    <xf numFmtId="0" fontId="21" fillId="0" borderId="0" xfId="0" applyFont="1"/>
    <xf numFmtId="0" fontId="0" fillId="0" borderId="21" xfId="0" applyBorder="1"/>
    <xf numFmtId="0" fontId="0" fillId="0" borderId="1" xfId="0" applyBorder="1" applyAlignment="1">
      <alignment horizontal="right"/>
    </xf>
    <xf numFmtId="0" fontId="0" fillId="0" borderId="21" xfId="0" applyBorder="1" applyAlignment="1">
      <alignment horizontal="right"/>
    </xf>
    <xf numFmtId="0" fontId="0" fillId="0" borderId="0" xfId="0" applyAlignment="1">
      <alignment vertical="top"/>
    </xf>
    <xf numFmtId="0" fontId="3" fillId="3" borderId="1" xfId="0" applyFont="1" applyFill="1" applyBorder="1" applyAlignment="1">
      <alignment horizontal="center" wrapText="1"/>
    </xf>
    <xf numFmtId="0" fontId="3" fillId="2" borderId="1" xfId="0" applyFont="1" applyFill="1" applyBorder="1" applyAlignment="1">
      <alignment horizontal="center" wrapText="1"/>
    </xf>
    <xf numFmtId="0" fontId="3" fillId="18" borderId="20" xfId="0" applyFont="1" applyFill="1" applyBorder="1" applyAlignment="1">
      <alignment horizontal="center"/>
    </xf>
    <xf numFmtId="0" fontId="3" fillId="25" borderId="20" xfId="0" applyFont="1" applyFill="1" applyBorder="1" applyAlignment="1">
      <alignment horizontal="center"/>
    </xf>
    <xf numFmtId="0" fontId="3" fillId="4" borderId="21" xfId="0" applyFont="1" applyFill="1" applyBorder="1" applyAlignment="1">
      <alignment horizontal="center"/>
    </xf>
    <xf numFmtId="0" fontId="3" fillId="24" borderId="1" xfId="0" applyFont="1" applyFill="1" applyBorder="1"/>
    <xf numFmtId="0" fontId="0" fillId="0" borderId="0" xfId="0" applyAlignment="1">
      <alignment horizontal="right" vertical="top"/>
    </xf>
    <xf numFmtId="0" fontId="3" fillId="4" borderId="1" xfId="0" applyFont="1" applyFill="1" applyBorder="1" applyAlignment="1">
      <alignment horizontal="left" wrapText="1"/>
    </xf>
    <xf numFmtId="0" fontId="3" fillId="18" borderId="20" xfId="0" applyFont="1" applyFill="1" applyBorder="1" applyAlignment="1">
      <alignment horizontal="center" vertical="top"/>
    </xf>
    <xf numFmtId="0" fontId="14" fillId="6" borderId="0" xfId="0" applyFont="1" applyFill="1" applyAlignment="1">
      <alignment vertical="top"/>
    </xf>
    <xf numFmtId="0" fontId="3" fillId="0" borderId="0" xfId="0" applyFont="1" applyAlignment="1">
      <alignment vertical="top"/>
    </xf>
    <xf numFmtId="0" fontId="4" fillId="0" borderId="0" xfId="0" applyFont="1" applyAlignment="1">
      <alignment vertical="top"/>
    </xf>
    <xf numFmtId="0" fontId="15" fillId="18" borderId="20" xfId="0" applyFont="1" applyFill="1" applyBorder="1" applyAlignment="1">
      <alignment horizontal="center" vertical="top"/>
    </xf>
    <xf numFmtId="0" fontId="8" fillId="0" borderId="27" xfId="0" applyFont="1" applyBorder="1" applyAlignment="1">
      <alignment horizontal="left" wrapText="1"/>
    </xf>
    <xf numFmtId="0" fontId="3" fillId="4" borderId="27" xfId="0" applyFont="1" applyFill="1" applyBorder="1"/>
    <xf numFmtId="0" fontId="25" fillId="4" borderId="29" xfId="0" applyFont="1" applyFill="1" applyBorder="1" applyAlignment="1">
      <alignment horizontal="left" wrapText="1"/>
    </xf>
    <xf numFmtId="0" fontId="0" fillId="4" borderId="28" xfId="0" applyFill="1" applyBorder="1" applyAlignment="1">
      <alignment horizontal="center" wrapText="1"/>
    </xf>
    <xf numFmtId="0" fontId="3" fillId="10" borderId="4" xfId="0" applyFont="1" applyFill="1" applyBorder="1" applyAlignment="1">
      <alignment horizontal="center"/>
    </xf>
    <xf numFmtId="0" fontId="3" fillId="10" borderId="21" xfId="0" applyFont="1" applyFill="1" applyBorder="1" applyAlignment="1">
      <alignment horizontal="center"/>
    </xf>
    <xf numFmtId="0" fontId="7" fillId="6" borderId="14" xfId="0" applyFont="1" applyFill="1" applyBorder="1" applyAlignment="1">
      <alignment vertical="top" wrapText="1"/>
    </xf>
    <xf numFmtId="0" fontId="7" fillId="0" borderId="0" xfId="0" applyFont="1"/>
    <xf numFmtId="164" fontId="7" fillId="0" borderId="0" xfId="0" applyNumberFormat="1" applyFont="1"/>
    <xf numFmtId="3" fontId="7" fillId="0" borderId="0" xfId="0" applyNumberFormat="1" applyFont="1"/>
    <xf numFmtId="0" fontId="11" fillId="0" borderId="11" xfId="0" applyFont="1" applyBorder="1" applyAlignment="1">
      <alignment wrapText="1"/>
    </xf>
    <xf numFmtId="0" fontId="11" fillId="0" borderId="8" xfId="0" applyFont="1" applyBorder="1" applyAlignment="1">
      <alignment wrapText="1"/>
    </xf>
    <xf numFmtId="0" fontId="11" fillId="0" borderId="1" xfId="0" applyFont="1" applyBorder="1" applyAlignment="1">
      <alignment wrapText="1"/>
    </xf>
    <xf numFmtId="0" fontId="4" fillId="6" borderId="18" xfId="0" applyFont="1" applyFill="1" applyBorder="1" applyAlignment="1">
      <alignment horizontal="center" vertical="top"/>
    </xf>
    <xf numFmtId="0" fontId="7" fillId="6" borderId="0" xfId="0" applyFont="1" applyFill="1" applyAlignment="1">
      <alignment horizontal="right" vertical="top"/>
    </xf>
    <xf numFmtId="0" fontId="7" fillId="6" borderId="15" xfId="0" applyFont="1" applyFill="1" applyBorder="1" applyAlignment="1">
      <alignment vertical="top" wrapText="1"/>
    </xf>
    <xf numFmtId="0" fontId="7" fillId="6" borderId="16" xfId="0" applyFont="1" applyFill="1" applyBorder="1" applyAlignment="1">
      <alignment vertical="top" wrapText="1"/>
    </xf>
    <xf numFmtId="0" fontId="7" fillId="0" borderId="16" xfId="0" applyFont="1" applyBorder="1" applyAlignment="1">
      <alignment horizontal="left" vertical="top" wrapText="1"/>
    </xf>
    <xf numFmtId="0" fontId="7" fillId="0" borderId="16" xfId="0" applyFont="1" applyBorder="1" applyAlignment="1">
      <alignment horizontal="left" vertical="top"/>
    </xf>
    <xf numFmtId="0" fontId="7" fillId="6" borderId="13" xfId="0" applyFont="1" applyFill="1" applyBorder="1" applyAlignment="1">
      <alignment vertical="top" wrapText="1"/>
    </xf>
    <xf numFmtId="0" fontId="7" fillId="6" borderId="17" xfId="0" applyFont="1" applyFill="1" applyBorder="1" applyAlignment="1">
      <alignment vertical="top" wrapText="1"/>
    </xf>
    <xf numFmtId="0" fontId="7" fillId="6" borderId="1" xfId="0" applyFont="1" applyFill="1" applyBorder="1" applyAlignment="1">
      <alignment vertical="top" wrapText="1"/>
    </xf>
    <xf numFmtId="0" fontId="7" fillId="6" borderId="21" xfId="0" applyFont="1" applyFill="1" applyBorder="1" applyAlignment="1">
      <alignment vertical="top" wrapText="1"/>
    </xf>
    <xf numFmtId="0" fontId="7" fillId="6" borderId="4" xfId="0" applyFont="1" applyFill="1" applyBorder="1" applyAlignment="1">
      <alignment vertical="top" wrapText="1"/>
    </xf>
    <xf numFmtId="0" fontId="3" fillId="10" borderId="21" xfId="0" applyFont="1" applyFill="1" applyBorder="1" applyAlignment="1">
      <alignment horizontal="center" vertical="top" wrapText="1"/>
    </xf>
    <xf numFmtId="0" fontId="15" fillId="18" borderId="2" xfId="0" applyFont="1" applyFill="1" applyBorder="1" applyAlignment="1">
      <alignment horizontal="center"/>
    </xf>
    <xf numFmtId="0" fontId="3" fillId="2" borderId="19" xfId="0" applyFont="1" applyFill="1" applyBorder="1" applyAlignment="1">
      <alignment vertical="top" wrapText="1"/>
    </xf>
    <xf numFmtId="0" fontId="3" fillId="18" borderId="1" xfId="0" applyFont="1" applyFill="1" applyBorder="1" applyAlignment="1">
      <alignment horizontal="center" vertical="top" wrapText="1"/>
    </xf>
    <xf numFmtId="0" fontId="3" fillId="23" borderId="1" xfId="0" applyFont="1" applyFill="1" applyBorder="1" applyAlignment="1">
      <alignment horizontal="center" vertical="top" wrapText="1"/>
    </xf>
    <xf numFmtId="0" fontId="0" fillId="5" borderId="21" xfId="0" applyFill="1" applyBorder="1" applyAlignment="1">
      <alignment wrapText="1"/>
    </xf>
    <xf numFmtId="0" fontId="3" fillId="10" borderId="21" xfId="0" applyFont="1" applyFill="1" applyBorder="1" applyAlignment="1">
      <alignment horizontal="left"/>
    </xf>
    <xf numFmtId="0" fontId="15" fillId="2" borderId="2" xfId="0" applyFont="1" applyFill="1" applyBorder="1" applyAlignment="1">
      <alignment vertical="top" wrapText="1"/>
    </xf>
    <xf numFmtId="0" fontId="8" fillId="0" borderId="10" xfId="0" applyFont="1" applyBorder="1" applyAlignment="1">
      <alignment vertical="center"/>
    </xf>
    <xf numFmtId="0" fontId="8" fillId="0" borderId="11" xfId="0" applyFont="1" applyBorder="1" applyAlignment="1">
      <alignment vertical="center"/>
    </xf>
    <xf numFmtId="0" fontId="0" fillId="23" borderId="0" xfId="0" applyFill="1" applyAlignment="1">
      <alignment vertical="top" wrapText="1"/>
    </xf>
    <xf numFmtId="0" fontId="4" fillId="21" borderId="25" xfId="0" quotePrefix="1" applyFont="1" applyFill="1" applyBorder="1" applyAlignment="1">
      <alignment vertical="top" wrapText="1"/>
    </xf>
    <xf numFmtId="0" fontId="3" fillId="4" borderId="19" xfId="0" applyFont="1" applyFill="1" applyBorder="1"/>
    <xf numFmtId="0" fontId="8" fillId="0" borderId="0" xfId="0" applyFont="1" applyAlignment="1">
      <alignment wrapText="1"/>
    </xf>
    <xf numFmtId="0" fontId="3" fillId="0" borderId="5" xfId="0" applyFont="1" applyBorder="1"/>
    <xf numFmtId="0" fontId="0" fillId="28" borderId="0" xfId="0" applyFill="1"/>
    <xf numFmtId="0" fontId="0" fillId="29" borderId="0" xfId="0" applyFill="1"/>
    <xf numFmtId="0" fontId="0" fillId="30" borderId="0" xfId="0" applyFill="1"/>
    <xf numFmtId="0" fontId="0" fillId="31" borderId="0" xfId="0" applyFill="1"/>
    <xf numFmtId="0" fontId="0" fillId="32" borderId="0" xfId="0" applyFill="1"/>
    <xf numFmtId="0" fontId="0" fillId="33" borderId="0" xfId="0" applyFill="1"/>
    <xf numFmtId="0" fontId="0" fillId="34" borderId="0" xfId="0" applyFill="1"/>
    <xf numFmtId="0" fontId="0" fillId="35" borderId="0" xfId="0" applyFill="1"/>
    <xf numFmtId="0" fontId="0" fillId="36" borderId="0" xfId="0" applyFill="1"/>
    <xf numFmtId="0" fontId="0" fillId="37" borderId="0" xfId="0" applyFill="1"/>
    <xf numFmtId="0" fontId="0" fillId="38" borderId="0" xfId="0" applyFill="1"/>
    <xf numFmtId="0" fontId="0" fillId="39" borderId="0" xfId="0" applyFill="1"/>
    <xf numFmtId="0" fontId="0" fillId="0" borderId="7" xfId="0" applyBorder="1" applyAlignment="1">
      <alignment vertical="top" wrapText="1"/>
    </xf>
    <xf numFmtId="49" fontId="0" fillId="0" borderId="0" xfId="0" applyNumberFormat="1" applyAlignment="1">
      <alignment horizontal="center" vertical="top"/>
    </xf>
    <xf numFmtId="0" fontId="4" fillId="0" borderId="0" xfId="0" applyFont="1" applyAlignment="1">
      <alignment horizontal="right"/>
    </xf>
    <xf numFmtId="0" fontId="7" fillId="0" borderId="0" xfId="0" applyFont="1" applyAlignment="1">
      <alignment horizontal="left" vertical="top"/>
    </xf>
    <xf numFmtId="0" fontId="0" fillId="0" borderId="0" xfId="0" applyAlignment="1">
      <alignment horizontal="left" vertical="top"/>
    </xf>
    <xf numFmtId="0" fontId="0" fillId="0" borderId="0" xfId="0" applyAlignment="1">
      <alignment horizontal="right"/>
    </xf>
    <xf numFmtId="0" fontId="0" fillId="0" borderId="0" xfId="0" quotePrefix="1" applyAlignment="1">
      <alignment vertical="top" wrapText="1"/>
    </xf>
    <xf numFmtId="0" fontId="2" fillId="0" borderId="0" xfId="0" quotePrefix="1" applyFont="1" applyAlignment="1">
      <alignment horizontal="left" vertical="top" wrapText="1"/>
    </xf>
    <xf numFmtId="0" fontId="2" fillId="0" borderId="0" xfId="0" quotePrefix="1" applyFont="1" applyAlignment="1">
      <alignment horizontal="left" vertical="top"/>
    </xf>
    <xf numFmtId="0" fontId="2" fillId="0" borderId="0" xfId="0" applyFont="1" applyAlignment="1">
      <alignment horizontal="left" vertical="top"/>
    </xf>
    <xf numFmtId="0" fontId="3" fillId="17" borderId="20" xfId="0" applyFont="1" applyFill="1" applyBorder="1" applyAlignment="1">
      <alignment horizontal="center"/>
    </xf>
    <xf numFmtId="0" fontId="3" fillId="0" borderId="7" xfId="0" applyFont="1" applyBorder="1" applyAlignment="1">
      <alignment vertical="top" wrapText="1"/>
    </xf>
    <xf numFmtId="0" fontId="3" fillId="15" borderId="20" xfId="6" applyFont="1" applyBorder="1" applyAlignment="1">
      <alignment horizontal="center" vertical="top" wrapText="1"/>
    </xf>
    <xf numFmtId="0" fontId="3" fillId="14" borderId="20" xfId="5" applyFont="1" applyBorder="1" applyAlignment="1">
      <alignment horizontal="center" vertical="top" wrapText="1"/>
    </xf>
    <xf numFmtId="0" fontId="3" fillId="16" borderId="20" xfId="7" applyFont="1" applyBorder="1" applyAlignment="1">
      <alignment vertical="top" wrapText="1"/>
    </xf>
    <xf numFmtId="0" fontId="3" fillId="10" borderId="21" xfId="0" applyFont="1" applyFill="1" applyBorder="1" applyAlignment="1">
      <alignment wrapText="1"/>
    </xf>
    <xf numFmtId="0" fontId="3" fillId="13" borderId="20" xfId="4" applyFont="1" applyBorder="1" applyAlignment="1">
      <alignment horizontal="center" vertical="top" wrapText="1"/>
    </xf>
    <xf numFmtId="0" fontId="3" fillId="10" borderId="21" xfId="0" applyFont="1" applyFill="1" applyBorder="1" applyAlignment="1">
      <alignment vertical="top"/>
    </xf>
    <xf numFmtId="0" fontId="3" fillId="14" borderId="2" xfId="5" applyFont="1" applyBorder="1" applyAlignment="1">
      <alignment horizontal="center" vertical="top" wrapText="1"/>
    </xf>
    <xf numFmtId="0" fontId="3" fillId="10" borderId="4" xfId="0" applyFont="1" applyFill="1" applyBorder="1" applyAlignment="1">
      <alignment vertical="top"/>
    </xf>
    <xf numFmtId="0" fontId="23" fillId="6" borderId="1" xfId="2" applyFont="1" applyFill="1" applyBorder="1" applyAlignment="1">
      <alignment horizontal="center" wrapText="1"/>
    </xf>
    <xf numFmtId="0" fontId="7" fillId="6" borderId="1" xfId="2" applyFont="1" applyFill="1" applyBorder="1" applyAlignment="1">
      <alignment horizontal="center" vertical="top" wrapText="1"/>
    </xf>
    <xf numFmtId="0" fontId="7" fillId="6" borderId="1" xfId="0" applyFont="1" applyFill="1" applyBorder="1" applyAlignment="1">
      <alignment horizontal="center"/>
    </xf>
    <xf numFmtId="0" fontId="7" fillId="0" borderId="1" xfId="0" applyFont="1" applyBorder="1" applyAlignment="1">
      <alignment horizontal="left" vertical="top" wrapText="1"/>
    </xf>
    <xf numFmtId="0" fontId="7" fillId="0" borderId="1" xfId="0" applyFont="1" applyBorder="1" applyAlignment="1">
      <alignment horizontal="left"/>
    </xf>
    <xf numFmtId="0" fontId="7" fillId="0" borderId="1" xfId="0" applyFont="1" applyBorder="1" applyAlignment="1">
      <alignment horizontal="left" indent="1"/>
    </xf>
    <xf numFmtId="0" fontId="26" fillId="0" borderId="1" xfId="0" applyFont="1" applyBorder="1" applyAlignment="1">
      <alignment horizontal="left" indent="1"/>
    </xf>
    <xf numFmtId="0" fontId="7" fillId="6" borderId="1" xfId="0" applyFont="1" applyFill="1" applyBorder="1" applyAlignment="1">
      <alignment horizontal="left" vertical="top" wrapText="1"/>
    </xf>
    <xf numFmtId="0" fontId="7" fillId="0" borderId="20" xfId="0" applyFont="1" applyBorder="1" applyAlignment="1">
      <alignment horizontal="left" indent="1"/>
    </xf>
    <xf numFmtId="0" fontId="7" fillId="0" borderId="2" xfId="0" applyFont="1" applyBorder="1"/>
    <xf numFmtId="0" fontId="7" fillId="0" borderId="20" xfId="0" applyFont="1" applyBorder="1"/>
    <xf numFmtId="0" fontId="7" fillId="0" borderId="7" xfId="0" applyFont="1" applyBorder="1" applyAlignment="1">
      <alignment horizontal="left" vertical="top" wrapText="1" indent="2"/>
    </xf>
    <xf numFmtId="0" fontId="7" fillId="0" borderId="20" xfId="0" applyFont="1" applyBorder="1" applyAlignment="1">
      <alignment horizontal="left" vertical="top" wrapText="1" indent="1"/>
    </xf>
    <xf numFmtId="0" fontId="0" fillId="0" borderId="0" xfId="0" applyAlignment="1">
      <alignment horizontal="left" vertical="top" wrapText="1"/>
    </xf>
    <xf numFmtId="0" fontId="0" fillId="3" borderId="35" xfId="0" applyFill="1" applyBorder="1" applyAlignment="1">
      <alignment wrapText="1"/>
    </xf>
    <xf numFmtId="0" fontId="0" fillId="0" borderId="35" xfId="0" applyBorder="1"/>
    <xf numFmtId="0" fontId="0" fillId="0" borderId="35" xfId="0" applyBorder="1" applyAlignment="1">
      <alignment horizontal="right"/>
    </xf>
    <xf numFmtId="0" fontId="3" fillId="2" borderId="20" xfId="0" applyFont="1" applyFill="1" applyBorder="1" applyAlignment="1">
      <alignment horizontal="center"/>
    </xf>
    <xf numFmtId="0" fontId="3" fillId="2" borderId="21" xfId="0" applyFont="1" applyFill="1" applyBorder="1" applyAlignment="1">
      <alignment horizontal="center"/>
    </xf>
    <xf numFmtId="0" fontId="0" fillId="2" borderId="20" xfId="0" applyFill="1" applyBorder="1" applyAlignment="1">
      <alignment vertical="top" wrapText="1"/>
    </xf>
    <xf numFmtId="0" fontId="0" fillId="2" borderId="21" xfId="0" applyFill="1" applyBorder="1" applyAlignment="1">
      <alignment wrapText="1"/>
    </xf>
    <xf numFmtId="0" fontId="0" fillId="2" borderId="21" xfId="0" applyFill="1" applyBorder="1"/>
    <xf numFmtId="0" fontId="0" fillId="2" borderId="25" xfId="0" applyFill="1" applyBorder="1" applyAlignment="1">
      <alignment vertical="top" wrapText="1"/>
    </xf>
    <xf numFmtId="0" fontId="0" fillId="2" borderId="32" xfId="0" applyFill="1" applyBorder="1" applyAlignment="1">
      <alignment vertical="top" wrapText="1"/>
    </xf>
    <xf numFmtId="0" fontId="0" fillId="2" borderId="24" xfId="0" applyFill="1" applyBorder="1" applyAlignment="1">
      <alignment vertical="top"/>
    </xf>
    <xf numFmtId="0" fontId="0" fillId="2" borderId="33" xfId="0" applyFill="1" applyBorder="1" applyAlignment="1">
      <alignment vertical="top" wrapText="1"/>
    </xf>
    <xf numFmtId="0" fontId="3" fillId="16" borderId="2" xfId="7" applyFont="1" applyBorder="1" applyAlignment="1">
      <alignment vertical="top" wrapText="1"/>
    </xf>
    <xf numFmtId="0" fontId="4" fillId="2" borderId="20" xfId="0" applyFont="1" applyFill="1" applyBorder="1" applyAlignment="1">
      <alignment vertical="top" wrapText="1"/>
    </xf>
    <xf numFmtId="0" fontId="0" fillId="2" borderId="20" xfId="0" applyFill="1" applyBorder="1"/>
    <xf numFmtId="0" fontId="15" fillId="2" borderId="20" xfId="0" applyFont="1" applyFill="1" applyBorder="1" applyAlignment="1">
      <alignment vertical="top"/>
    </xf>
    <xf numFmtId="0" fontId="4" fillId="2" borderId="20" xfId="0" applyFont="1" applyFill="1" applyBorder="1" applyAlignment="1">
      <alignment vertical="top"/>
    </xf>
    <xf numFmtId="0" fontId="15" fillId="2" borderId="20" xfId="0" applyFont="1" applyFill="1" applyBorder="1"/>
    <xf numFmtId="0" fontId="3" fillId="2" borderId="20" xfId="0" applyFont="1" applyFill="1" applyBorder="1" applyAlignment="1">
      <alignment horizontal="center" vertical="top"/>
    </xf>
    <xf numFmtId="0" fontId="0" fillId="2" borderId="20" xfId="0" applyFill="1" applyBorder="1" applyAlignment="1">
      <alignment vertical="top"/>
    </xf>
    <xf numFmtId="0" fontId="2" fillId="2" borderId="20" xfId="0" applyFont="1" applyFill="1" applyBorder="1" applyAlignment="1">
      <alignment vertical="top"/>
    </xf>
    <xf numFmtId="0" fontId="3" fillId="2" borderId="20" xfId="0" applyFont="1" applyFill="1" applyBorder="1" applyAlignment="1">
      <alignment vertical="top"/>
    </xf>
    <xf numFmtId="0" fontId="0" fillId="2" borderId="21" xfId="0" applyFill="1" applyBorder="1" applyAlignment="1">
      <alignment vertical="top"/>
    </xf>
    <xf numFmtId="0" fontId="15" fillId="2" borderId="20" xfId="0" applyFont="1" applyFill="1" applyBorder="1" applyAlignment="1">
      <alignment vertical="top" wrapText="1"/>
    </xf>
    <xf numFmtId="0" fontId="0" fillId="2" borderId="20" xfId="0" applyFill="1" applyBorder="1" applyAlignment="1">
      <alignment wrapText="1"/>
    </xf>
    <xf numFmtId="0" fontId="0" fillId="2" borderId="20" xfId="0" applyFill="1" applyBorder="1" applyAlignment="1">
      <alignment horizontal="left" vertical="top" wrapText="1"/>
    </xf>
    <xf numFmtId="0" fontId="0" fillId="21" borderId="20" xfId="0" applyFill="1" applyBorder="1" applyAlignment="1">
      <alignment vertical="top" wrapText="1"/>
    </xf>
    <xf numFmtId="0" fontId="0" fillId="8" borderId="0" xfId="0" applyFill="1" applyAlignment="1">
      <alignment horizontal="center"/>
    </xf>
    <xf numFmtId="0" fontId="0" fillId="9" borderId="2" xfId="0" applyFill="1" applyBorder="1" applyAlignment="1">
      <alignment vertical="top" wrapText="1"/>
    </xf>
    <xf numFmtId="0" fontId="27" fillId="8" borderId="0" xfId="8" applyFill="1" applyAlignment="1">
      <alignment vertical="top"/>
    </xf>
    <xf numFmtId="0" fontId="27" fillId="8" borderId="0" xfId="8" applyFill="1"/>
    <xf numFmtId="0" fontId="27" fillId="8" borderId="2" xfId="8" applyFill="1" applyBorder="1" applyAlignment="1">
      <alignment vertical="top"/>
    </xf>
    <xf numFmtId="0" fontId="27" fillId="8" borderId="40" xfId="8" applyFill="1" applyBorder="1" applyAlignment="1">
      <alignment vertical="top"/>
    </xf>
    <xf numFmtId="0" fontId="0" fillId="2" borderId="39" xfId="0" applyFill="1" applyBorder="1" applyAlignment="1">
      <alignment vertical="top" wrapText="1"/>
    </xf>
    <xf numFmtId="0" fontId="27" fillId="8" borderId="41" xfId="8" applyFill="1" applyBorder="1" applyAlignment="1">
      <alignment vertical="top"/>
    </xf>
    <xf numFmtId="0" fontId="27" fillId="8" borderId="43" xfId="8" applyFill="1" applyBorder="1" applyAlignment="1">
      <alignment vertical="top"/>
    </xf>
    <xf numFmtId="0" fontId="27" fillId="8" borderId="0" xfId="8" applyFill="1" applyBorder="1" applyAlignment="1">
      <alignment vertical="top"/>
    </xf>
    <xf numFmtId="0" fontId="27" fillId="8" borderId="40" xfId="8" applyFill="1" applyBorder="1"/>
    <xf numFmtId="0" fontId="0" fillId="2" borderId="49" xfId="0" applyFill="1" applyBorder="1" applyAlignment="1">
      <alignment vertical="top" wrapText="1"/>
    </xf>
    <xf numFmtId="0" fontId="27" fillId="8" borderId="7" xfId="8" applyFill="1" applyBorder="1" applyAlignment="1">
      <alignment vertical="top"/>
    </xf>
    <xf numFmtId="0" fontId="27" fillId="8" borderId="53" xfId="8" applyFill="1" applyBorder="1"/>
    <xf numFmtId="0" fontId="27" fillId="8" borderId="52" xfId="8" applyFill="1" applyBorder="1" applyAlignment="1">
      <alignment vertical="top"/>
    </xf>
    <xf numFmtId="0" fontId="0" fillId="2" borderId="37" xfId="0" applyFill="1" applyBorder="1" applyAlignment="1">
      <alignment vertical="top" wrapText="1"/>
    </xf>
    <xf numFmtId="0" fontId="27" fillId="8" borderId="37" xfId="8" applyFill="1" applyBorder="1" applyAlignment="1">
      <alignment vertical="top"/>
    </xf>
    <xf numFmtId="0" fontId="0" fillId="2" borderId="41" xfId="0" applyFill="1" applyBorder="1" applyAlignment="1">
      <alignment vertical="top" wrapText="1"/>
    </xf>
    <xf numFmtId="0" fontId="0" fillId="8" borderId="41" xfId="0" applyFill="1" applyBorder="1" applyAlignment="1">
      <alignment vertical="top" wrapText="1"/>
    </xf>
    <xf numFmtId="0" fontId="0" fillId="2" borderId="50" xfId="0" applyFill="1" applyBorder="1" applyAlignment="1">
      <alignment vertical="top" wrapText="1"/>
    </xf>
    <xf numFmtId="0" fontId="0" fillId="8" borderId="50" xfId="0" applyFill="1" applyBorder="1" applyAlignment="1">
      <alignment vertical="top" wrapText="1"/>
    </xf>
    <xf numFmtId="0" fontId="0" fillId="8" borderId="7" xfId="0" applyFill="1" applyBorder="1" applyAlignment="1">
      <alignment vertical="top" wrapText="1"/>
    </xf>
    <xf numFmtId="0" fontId="27" fillId="8" borderId="45" xfId="8" applyFill="1" applyBorder="1" applyAlignment="1">
      <alignment vertical="top"/>
    </xf>
    <xf numFmtId="0" fontId="0" fillId="8" borderId="37" xfId="0" applyFill="1" applyBorder="1" applyAlignment="1">
      <alignment vertical="top" wrapText="1"/>
    </xf>
    <xf numFmtId="0" fontId="27" fillId="8" borderId="50" xfId="8" applyFill="1" applyBorder="1" applyAlignment="1">
      <alignment vertical="top"/>
    </xf>
    <xf numFmtId="0" fontId="0" fillId="8" borderId="40" xfId="0" applyFill="1" applyBorder="1" applyAlignment="1">
      <alignment vertical="top" wrapText="1"/>
    </xf>
    <xf numFmtId="0" fontId="4" fillId="19" borderId="41" xfId="0" applyFont="1" applyFill="1" applyBorder="1" applyAlignment="1">
      <alignment vertical="top" wrapText="1"/>
    </xf>
    <xf numFmtId="0" fontId="4" fillId="19" borderId="45" xfId="0" applyFont="1" applyFill="1" applyBorder="1" applyAlignment="1">
      <alignment vertical="top" wrapText="1"/>
    </xf>
    <xf numFmtId="0" fontId="4" fillId="2" borderId="7" xfId="0" applyFont="1" applyFill="1" applyBorder="1" applyAlignment="1">
      <alignment vertical="top" wrapText="1"/>
    </xf>
    <xf numFmtId="0" fontId="0" fillId="2" borderId="41" xfId="0" applyFill="1" applyBorder="1" applyAlignment="1">
      <alignment vertical="top"/>
    </xf>
    <xf numFmtId="0" fontId="4" fillId="2" borderId="41" xfId="0" applyFont="1" applyFill="1" applyBorder="1" applyAlignment="1">
      <alignment vertical="top" wrapText="1"/>
    </xf>
    <xf numFmtId="0" fontId="4" fillId="2" borderId="50" xfId="0" applyFont="1" applyFill="1" applyBorder="1" applyAlignment="1">
      <alignment vertical="top" wrapText="1"/>
    </xf>
    <xf numFmtId="0" fontId="27" fillId="8" borderId="45" xfId="8" applyFill="1" applyBorder="1" applyAlignment="1">
      <alignment vertical="top" wrapText="1"/>
    </xf>
    <xf numFmtId="0" fontId="28" fillId="8" borderId="0" xfId="8" applyFont="1" applyFill="1" applyAlignment="1">
      <alignment vertical="top"/>
    </xf>
    <xf numFmtId="0" fontId="27" fillId="8" borderId="31" xfId="8" applyFill="1" applyBorder="1" applyAlignment="1">
      <alignment vertical="top" wrapText="1"/>
    </xf>
    <xf numFmtId="0" fontId="28" fillId="8" borderId="40" xfId="8" applyFont="1" applyFill="1" applyBorder="1" applyAlignment="1">
      <alignment vertical="top"/>
    </xf>
    <xf numFmtId="0" fontId="28" fillId="8" borderId="0" xfId="8" applyFont="1" applyFill="1"/>
    <xf numFmtId="0" fontId="27" fillId="8" borderId="0" xfId="8" applyFill="1" applyBorder="1"/>
    <xf numFmtId="0" fontId="3" fillId="2" borderId="20" xfId="0" applyFont="1" applyFill="1" applyBorder="1" applyAlignment="1">
      <alignment vertical="top" wrapText="1"/>
    </xf>
    <xf numFmtId="0" fontId="0" fillId="0" borderId="7" xfId="0" applyBorder="1" applyAlignment="1">
      <alignment horizontal="center" vertical="top"/>
    </xf>
    <xf numFmtId="0" fontId="3" fillId="13" borderId="2" xfId="4" applyFont="1" applyBorder="1" applyAlignment="1">
      <alignment horizontal="center" vertical="top" wrapText="1"/>
    </xf>
    <xf numFmtId="49" fontId="0" fillId="40" borderId="19" xfId="0" applyNumberFormat="1" applyFill="1" applyBorder="1" applyAlignment="1">
      <alignment horizontal="center" vertical="top"/>
    </xf>
    <xf numFmtId="0" fontId="0" fillId="40" borderId="19" xfId="0" applyFill="1" applyBorder="1"/>
    <xf numFmtId="0" fontId="0" fillId="40" borderId="19" xfId="0" applyFill="1" applyBorder="1" applyAlignment="1">
      <alignment horizontal="center" vertical="top"/>
    </xf>
    <xf numFmtId="0" fontId="3" fillId="17" borderId="20" xfId="0" applyFont="1" applyFill="1" applyBorder="1" applyAlignment="1">
      <alignment horizontal="center" vertical="top"/>
    </xf>
    <xf numFmtId="0" fontId="0" fillId="40" borderId="19" xfId="0" applyFill="1" applyBorder="1" applyAlignment="1">
      <alignment horizontal="right" vertical="top"/>
    </xf>
    <xf numFmtId="0" fontId="15" fillId="17" borderId="20" xfId="0" applyFont="1" applyFill="1" applyBorder="1" applyAlignment="1">
      <alignment horizontal="center" vertical="top" wrapText="1"/>
    </xf>
    <xf numFmtId="0" fontId="15" fillId="17" borderId="2" xfId="0" applyFont="1" applyFill="1" applyBorder="1" applyAlignment="1">
      <alignment horizontal="center" wrapText="1"/>
    </xf>
    <xf numFmtId="0" fontId="0" fillId="40" borderId="19" xfId="0" applyFill="1" applyBorder="1" applyAlignment="1">
      <alignment horizontal="right"/>
    </xf>
    <xf numFmtId="0" fontId="3" fillId="17" borderId="4" xfId="0" applyFont="1" applyFill="1" applyBorder="1" applyAlignment="1">
      <alignment horizontal="center" vertical="top" wrapText="1"/>
    </xf>
    <xf numFmtId="0" fontId="0" fillId="0" borderId="19" xfId="0" applyBorder="1" applyAlignment="1">
      <alignment horizontal="center" vertical="top"/>
    </xf>
    <xf numFmtId="0" fontId="0" fillId="20" borderId="19" xfId="0" applyFill="1" applyBorder="1" applyAlignment="1">
      <alignment horizontal="center" vertical="top"/>
    </xf>
    <xf numFmtId="0" fontId="3" fillId="2" borderId="20" xfId="0" applyFont="1" applyFill="1" applyBorder="1" applyAlignment="1">
      <alignment wrapText="1"/>
    </xf>
    <xf numFmtId="0" fontId="0" fillId="0" borderId="19" xfId="0" applyBorder="1" applyAlignment="1">
      <alignment horizontal="right"/>
    </xf>
    <xf numFmtId="0" fontId="0" fillId="0" borderId="19" xfId="0" applyBorder="1"/>
    <xf numFmtId="0" fontId="3" fillId="2" borderId="20" xfId="0" applyFont="1" applyFill="1" applyBorder="1" applyAlignment="1">
      <alignment horizontal="left" vertical="top"/>
    </xf>
    <xf numFmtId="0" fontId="12" fillId="2" borderId="20" xfId="0" applyFont="1" applyFill="1" applyBorder="1" applyAlignment="1">
      <alignment vertical="top" wrapText="1"/>
    </xf>
    <xf numFmtId="0" fontId="3" fillId="7" borderId="20" xfId="0" applyFont="1" applyFill="1" applyBorder="1" applyAlignment="1">
      <alignment vertical="top"/>
    </xf>
    <xf numFmtId="0" fontId="15" fillId="7" borderId="20" xfId="0" applyFont="1" applyFill="1" applyBorder="1" applyAlignment="1">
      <alignment vertical="top"/>
    </xf>
    <xf numFmtId="0" fontId="27" fillId="8" borderId="54" xfId="8" applyFill="1" applyBorder="1" applyAlignment="1">
      <alignment vertical="top" wrapText="1"/>
    </xf>
    <xf numFmtId="0" fontId="11" fillId="8" borderId="41" xfId="0" applyFont="1" applyFill="1" applyBorder="1" applyAlignment="1">
      <alignment vertical="top" wrapText="1"/>
    </xf>
    <xf numFmtId="0" fontId="27" fillId="8" borderId="2" xfId="8" applyFill="1" applyBorder="1"/>
    <xf numFmtId="0" fontId="27" fillId="8" borderId="45" xfId="8" applyFill="1" applyBorder="1"/>
    <xf numFmtId="0" fontId="0" fillId="20" borderId="37" xfId="0" applyFill="1" applyBorder="1" applyAlignment="1">
      <alignment horizontal="center" vertical="top"/>
    </xf>
    <xf numFmtId="0" fontId="0" fillId="0" borderId="41" xfId="0" applyBorder="1" applyAlignment="1">
      <alignment horizontal="center" vertical="top"/>
    </xf>
    <xf numFmtId="0" fontId="0" fillId="20" borderId="41" xfId="0" applyFill="1" applyBorder="1" applyAlignment="1">
      <alignment horizontal="center" vertical="top"/>
    </xf>
    <xf numFmtId="0" fontId="4" fillId="2" borderId="37" xfId="0" applyFont="1" applyFill="1" applyBorder="1" applyAlignment="1">
      <alignment vertical="top" wrapText="1"/>
    </xf>
    <xf numFmtId="0" fontId="4" fillId="8" borderId="37" xfId="0" applyFont="1" applyFill="1" applyBorder="1" applyAlignment="1">
      <alignment vertical="top" wrapText="1"/>
    </xf>
    <xf numFmtId="0" fontId="7" fillId="2" borderId="41" xfId="0" applyFont="1" applyFill="1" applyBorder="1" applyAlignment="1">
      <alignment vertical="top" wrapText="1"/>
    </xf>
    <xf numFmtId="0" fontId="7" fillId="8" borderId="41" xfId="0" applyFont="1" applyFill="1" applyBorder="1" applyAlignment="1">
      <alignment vertical="top" wrapText="1"/>
    </xf>
    <xf numFmtId="0" fontId="4" fillId="8" borderId="41" xfId="0" applyFont="1" applyFill="1" applyBorder="1" applyAlignment="1">
      <alignment vertical="top" wrapText="1"/>
    </xf>
    <xf numFmtId="0" fontId="0" fillId="20" borderId="50" xfId="0" applyFill="1" applyBorder="1" applyAlignment="1">
      <alignment horizontal="center" vertical="top"/>
    </xf>
    <xf numFmtId="0" fontId="4" fillId="8" borderId="50" xfId="0" applyFont="1" applyFill="1" applyBorder="1" applyAlignment="1">
      <alignment vertical="top" wrapText="1"/>
    </xf>
    <xf numFmtId="0" fontId="13" fillId="2" borderId="37" xfId="0" applyFont="1" applyFill="1" applyBorder="1" applyAlignment="1">
      <alignment vertical="top" wrapText="1"/>
    </xf>
    <xf numFmtId="0" fontId="10" fillId="2" borderId="37" xfId="0" applyFont="1" applyFill="1" applyBorder="1" applyAlignment="1">
      <alignment vertical="top"/>
    </xf>
    <xf numFmtId="0" fontId="15" fillId="8" borderId="37" xfId="0" applyFont="1" applyFill="1" applyBorder="1" applyAlignment="1">
      <alignment vertical="top"/>
    </xf>
    <xf numFmtId="0" fontId="27" fillId="8" borderId="56" xfId="8" applyFill="1" applyBorder="1" applyAlignment="1">
      <alignment vertical="top"/>
    </xf>
    <xf numFmtId="0" fontId="27" fillId="8" borderId="55" xfId="8" applyFill="1" applyBorder="1" applyAlignment="1">
      <alignment vertical="top"/>
    </xf>
    <xf numFmtId="0" fontId="27" fillId="8" borderId="53" xfId="8" applyFill="1" applyBorder="1" applyAlignment="1">
      <alignment vertical="top"/>
    </xf>
    <xf numFmtId="0" fontId="27" fillId="8" borderId="0" xfId="8" applyFill="1" applyAlignment="1">
      <alignment vertical="top" wrapText="1"/>
    </xf>
    <xf numFmtId="0" fontId="0" fillId="0" borderId="37" xfId="0" applyBorder="1" applyAlignment="1">
      <alignment horizontal="center" vertical="top"/>
    </xf>
    <xf numFmtId="0" fontId="7" fillId="2" borderId="37" xfId="0" applyFont="1" applyFill="1" applyBorder="1" applyAlignment="1">
      <alignment vertical="top" wrapText="1"/>
    </xf>
    <xf numFmtId="0" fontId="11" fillId="8" borderId="37" xfId="0" applyFont="1" applyFill="1" applyBorder="1" applyAlignment="1">
      <alignment vertical="top" wrapText="1"/>
    </xf>
    <xf numFmtId="0" fontId="0" fillId="0" borderId="50" xfId="0" applyBorder="1" applyAlignment="1">
      <alignment horizontal="center" vertical="top"/>
    </xf>
    <xf numFmtId="0" fontId="4" fillId="2" borderId="41" xfId="0" applyFont="1" applyFill="1" applyBorder="1" applyAlignment="1">
      <alignment wrapText="1"/>
    </xf>
    <xf numFmtId="0" fontId="0" fillId="0" borderId="3" xfId="0" applyBorder="1" applyAlignment="1">
      <alignment horizontal="center" vertical="top"/>
    </xf>
    <xf numFmtId="0" fontId="3" fillId="2" borderId="2" xfId="0" applyFont="1" applyFill="1" applyBorder="1" applyAlignment="1">
      <alignment vertical="top" wrapText="1"/>
    </xf>
    <xf numFmtId="0" fontId="4" fillId="2" borderId="2" xfId="0" applyFont="1" applyFill="1" applyBorder="1" applyAlignment="1">
      <alignment vertical="top" wrapText="1"/>
    </xf>
    <xf numFmtId="0" fontId="0" fillId="2" borderId="2" xfId="0" applyFill="1" applyBorder="1"/>
    <xf numFmtId="0" fontId="0" fillId="2" borderId="4" xfId="0" applyFill="1" applyBorder="1"/>
    <xf numFmtId="0" fontId="10" fillId="2" borderId="7" xfId="0" applyFont="1" applyFill="1" applyBorder="1" applyAlignment="1">
      <alignment vertical="top" wrapText="1"/>
    </xf>
    <xf numFmtId="0" fontId="0" fillId="2" borderId="7" xfId="0" applyFill="1" applyBorder="1"/>
    <xf numFmtId="0" fontId="0" fillId="2" borderId="8" xfId="0" applyFill="1" applyBorder="1"/>
    <xf numFmtId="0" fontId="0" fillId="2" borderId="50" xfId="0" applyFill="1" applyBorder="1" applyAlignment="1">
      <alignment vertical="top"/>
    </xf>
    <xf numFmtId="0" fontId="13" fillId="2" borderId="41" xfId="0" applyFont="1" applyFill="1" applyBorder="1" applyAlignment="1">
      <alignment vertical="top" wrapText="1"/>
    </xf>
    <xf numFmtId="0" fontId="27" fillId="8" borderId="41" xfId="8" applyFill="1" applyBorder="1" applyAlignment="1">
      <alignment vertical="top" wrapText="1"/>
    </xf>
    <xf numFmtId="0" fontId="2" fillId="8" borderId="41" xfId="0" applyFont="1" applyFill="1" applyBorder="1" applyAlignment="1">
      <alignment vertical="top"/>
    </xf>
    <xf numFmtId="0" fontId="4" fillId="2" borderId="41" xfId="0" applyFont="1" applyFill="1" applyBorder="1" applyAlignment="1">
      <alignment horizontal="left" vertical="top" wrapText="1"/>
    </xf>
    <xf numFmtId="0" fontId="4" fillId="2" borderId="37" xfId="0" applyFont="1" applyFill="1" applyBorder="1" applyAlignment="1">
      <alignment horizontal="left" vertical="top" wrapText="1"/>
    </xf>
    <xf numFmtId="0" fontId="4" fillId="2" borderId="50" xfId="0" applyFont="1" applyFill="1" applyBorder="1" applyAlignment="1">
      <alignment horizontal="left" vertical="top" wrapText="1"/>
    </xf>
    <xf numFmtId="0" fontId="7" fillId="2" borderId="50" xfId="0" applyFont="1" applyFill="1" applyBorder="1" applyAlignment="1">
      <alignment vertical="top" wrapText="1"/>
    </xf>
    <xf numFmtId="0" fontId="7" fillId="8" borderId="50" xfId="0" applyFont="1" applyFill="1" applyBorder="1" applyAlignment="1">
      <alignment vertical="top" wrapText="1"/>
    </xf>
    <xf numFmtId="0" fontId="3" fillId="8" borderId="37" xfId="0" applyFont="1" applyFill="1" applyBorder="1" applyAlignment="1">
      <alignment vertical="top"/>
    </xf>
    <xf numFmtId="0" fontId="27" fillId="8" borderId="50" xfId="8" applyFill="1" applyBorder="1" applyAlignment="1">
      <alignment vertical="top" wrapText="1"/>
    </xf>
    <xf numFmtId="0" fontId="11" fillId="2" borderId="41" xfId="0" applyFont="1" applyFill="1" applyBorder="1" applyAlignment="1">
      <alignment vertical="top" wrapText="1"/>
    </xf>
    <xf numFmtId="0" fontId="4" fillId="2" borderId="41" xfId="0" applyFont="1" applyFill="1" applyBorder="1" applyAlignment="1">
      <alignment vertical="top"/>
    </xf>
    <xf numFmtId="0" fontId="0" fillId="2" borderId="3" xfId="0" applyFill="1" applyBorder="1" applyAlignment="1">
      <alignment horizontal="center" vertical="top"/>
    </xf>
    <xf numFmtId="0" fontId="3" fillId="2" borderId="2" xfId="0" applyFont="1" applyFill="1" applyBorder="1" applyAlignment="1">
      <alignment vertical="top"/>
    </xf>
    <xf numFmtId="0" fontId="2" fillId="2" borderId="2" xfId="0" applyFont="1" applyFill="1" applyBorder="1" applyAlignment="1">
      <alignment vertical="top"/>
    </xf>
    <xf numFmtId="0" fontId="0" fillId="2" borderId="2" xfId="0" applyFill="1" applyBorder="1" applyAlignment="1">
      <alignment vertical="top"/>
    </xf>
    <xf numFmtId="0" fontId="0" fillId="2" borderId="4" xfId="0" applyFill="1" applyBorder="1" applyAlignment="1">
      <alignment vertical="top"/>
    </xf>
    <xf numFmtId="0" fontId="0" fillId="2" borderId="6" xfId="0" applyFill="1" applyBorder="1" applyAlignment="1">
      <alignment horizontal="center" vertical="top"/>
    </xf>
    <xf numFmtId="0" fontId="0" fillId="8" borderId="50" xfId="0" applyFill="1" applyBorder="1" applyAlignment="1">
      <alignment vertical="top"/>
    </xf>
    <xf numFmtId="0" fontId="0" fillId="8" borderId="41" xfId="0" applyFill="1" applyBorder="1" applyAlignment="1">
      <alignment vertical="top"/>
    </xf>
    <xf numFmtId="0" fontId="4" fillId="7" borderId="41" xfId="0" applyFont="1" applyFill="1" applyBorder="1" applyAlignment="1">
      <alignment vertical="top" wrapText="1"/>
    </xf>
    <xf numFmtId="0" fontId="0" fillId="7" borderId="50" xfId="0" applyFill="1" applyBorder="1" applyAlignment="1">
      <alignment vertical="top" wrapText="1"/>
    </xf>
    <xf numFmtId="0" fontId="4" fillId="7" borderId="50" xfId="0" applyFont="1" applyFill="1" applyBorder="1" applyAlignment="1">
      <alignment vertical="top" wrapText="1"/>
    </xf>
    <xf numFmtId="0" fontId="0" fillId="2" borderId="37" xfId="0" applyFill="1" applyBorder="1" applyAlignment="1">
      <alignment horizontal="left" vertical="top" wrapText="1"/>
    </xf>
    <xf numFmtId="0" fontId="0" fillId="2" borderId="41" xfId="0" applyFill="1" applyBorder="1" applyAlignment="1">
      <alignment horizontal="left" vertical="top" wrapText="1"/>
    </xf>
    <xf numFmtId="0" fontId="0" fillId="2" borderId="50" xfId="0" applyFill="1" applyBorder="1" applyAlignment="1">
      <alignment horizontal="left" vertical="top" wrapText="1"/>
    </xf>
    <xf numFmtId="0" fontId="27" fillId="2" borderId="2" xfId="8" applyFill="1" applyBorder="1" applyAlignment="1">
      <alignment vertical="top"/>
    </xf>
    <xf numFmtId="0" fontId="27" fillId="2" borderId="0" xfId="8" applyFill="1" applyBorder="1" applyAlignment="1">
      <alignment vertical="top"/>
    </xf>
    <xf numFmtId="0" fontId="27" fillId="2" borderId="7" xfId="8" applyFill="1" applyBorder="1" applyAlignment="1">
      <alignment vertical="top"/>
    </xf>
    <xf numFmtId="0" fontId="11" fillId="2" borderId="2" xfId="0" applyFont="1" applyFill="1" applyBorder="1" applyAlignment="1">
      <alignment vertical="top" wrapText="1"/>
    </xf>
    <xf numFmtId="0" fontId="4" fillId="2" borderId="41" xfId="0" quotePrefix="1" applyFont="1" applyFill="1" applyBorder="1" applyAlignment="1">
      <alignment vertical="top" wrapText="1"/>
    </xf>
    <xf numFmtId="0" fontId="28" fillId="8" borderId="0" xfId="8" applyFont="1" applyFill="1" applyBorder="1"/>
    <xf numFmtId="0" fontId="28" fillId="8" borderId="37" xfId="8" applyFont="1" applyFill="1" applyBorder="1"/>
    <xf numFmtId="0" fontId="0" fillId="2" borderId="40" xfId="0" applyFill="1" applyBorder="1" applyAlignment="1">
      <alignment vertical="top"/>
    </xf>
    <xf numFmtId="0" fontId="0" fillId="21" borderId="43" xfId="0" applyFill="1" applyBorder="1" applyAlignment="1">
      <alignment vertical="top"/>
    </xf>
    <xf numFmtId="0" fontId="27" fillId="8" borderId="52" xfId="8" applyFill="1" applyBorder="1" applyAlignment="1">
      <alignment vertical="top" wrapText="1"/>
    </xf>
    <xf numFmtId="0" fontId="27" fillId="8" borderId="0" xfId="8" applyFill="1" applyBorder="1" applyAlignment="1">
      <alignment vertical="top" wrapText="1"/>
    </xf>
    <xf numFmtId="0" fontId="28" fillId="8" borderId="55" xfId="8" applyFont="1" applyFill="1" applyBorder="1" applyAlignment="1">
      <alignment vertical="top"/>
    </xf>
    <xf numFmtId="0" fontId="28" fillId="8" borderId="45" xfId="8" applyFont="1" applyFill="1" applyBorder="1" applyAlignment="1">
      <alignment vertical="top"/>
    </xf>
    <xf numFmtId="0" fontId="28" fillId="8" borderId="53" xfId="8" applyFont="1" applyFill="1" applyBorder="1" applyAlignment="1">
      <alignment vertical="top"/>
    </xf>
    <xf numFmtId="0" fontId="7" fillId="8" borderId="43" xfId="0" applyFont="1" applyFill="1" applyBorder="1" applyAlignment="1">
      <alignment vertical="top" wrapText="1"/>
    </xf>
    <xf numFmtId="0" fontId="11" fillId="8" borderId="55" xfId="0" applyFont="1" applyFill="1" applyBorder="1" applyAlignment="1">
      <alignment vertical="top" wrapText="1"/>
    </xf>
    <xf numFmtId="0" fontId="4" fillId="2" borderId="40" xfId="0" applyFont="1" applyFill="1" applyBorder="1" applyAlignment="1">
      <alignment vertical="top" wrapText="1"/>
    </xf>
    <xf numFmtId="0" fontId="30" fillId="0" borderId="0" xfId="0" applyFont="1"/>
    <xf numFmtId="0" fontId="27" fillId="8" borderId="58" xfId="8" applyFill="1" applyBorder="1" applyAlignment="1">
      <alignment vertical="top"/>
    </xf>
    <xf numFmtId="0" fontId="27" fillId="8" borderId="59" xfId="8" applyFill="1" applyBorder="1" applyAlignment="1">
      <alignment vertical="top"/>
    </xf>
    <xf numFmtId="0" fontId="0" fillId="0" borderId="43" xfId="0" applyBorder="1" applyAlignment="1">
      <alignment horizontal="center" vertical="top"/>
    </xf>
    <xf numFmtId="0" fontId="0" fillId="2" borderId="43" xfId="0" applyFill="1" applyBorder="1" applyAlignment="1">
      <alignment vertical="top" wrapText="1"/>
    </xf>
    <xf numFmtId="0" fontId="0" fillId="0" borderId="55" xfId="0" applyBorder="1" applyAlignment="1">
      <alignment horizontal="center" vertical="top"/>
    </xf>
    <xf numFmtId="0" fontId="4" fillId="2" borderId="55" xfId="0" applyFont="1" applyFill="1" applyBorder="1" applyAlignment="1">
      <alignment vertical="top" wrapText="1"/>
    </xf>
    <xf numFmtId="0" fontId="8" fillId="0" borderId="0" xfId="0" applyFont="1"/>
    <xf numFmtId="0" fontId="27" fillId="8" borderId="37" xfId="8" applyFill="1" applyBorder="1" applyAlignment="1">
      <alignment vertical="top" wrapText="1"/>
    </xf>
    <xf numFmtId="0" fontId="30" fillId="0" borderId="0" xfId="0" applyFont="1" applyAlignment="1">
      <alignment vertical="top"/>
    </xf>
    <xf numFmtId="0" fontId="3" fillId="0" borderId="1" xfId="0" applyFont="1" applyBorder="1" applyAlignment="1">
      <alignment vertical="top" wrapText="1"/>
    </xf>
    <xf numFmtId="0" fontId="30" fillId="0" borderId="0" xfId="0" applyFont="1" applyAlignment="1">
      <alignment vertical="top" wrapText="1"/>
    </xf>
    <xf numFmtId="0" fontId="0" fillId="6" borderId="0" xfId="0" applyFill="1" applyAlignment="1">
      <alignment vertical="top" wrapText="1"/>
    </xf>
    <xf numFmtId="0" fontId="30" fillId="6" borderId="0" xfId="0" applyFont="1" applyFill="1" applyAlignment="1">
      <alignment vertical="top" wrapText="1"/>
    </xf>
    <xf numFmtId="0" fontId="0" fillId="2" borderId="45" xfId="0" applyFill="1" applyBorder="1" applyAlignment="1">
      <alignment vertical="top" wrapText="1"/>
    </xf>
    <xf numFmtId="0" fontId="4" fillId="2" borderId="45" xfId="0" applyFont="1" applyFill="1" applyBorder="1" applyAlignment="1">
      <alignment vertical="top" wrapText="1"/>
    </xf>
    <xf numFmtId="0" fontId="27" fillId="0" borderId="0" xfId="8" applyAlignment="1">
      <alignment vertical="top"/>
    </xf>
    <xf numFmtId="0" fontId="28" fillId="0" borderId="0" xfId="8" applyFont="1" applyAlignment="1">
      <alignment vertical="top"/>
    </xf>
    <xf numFmtId="0" fontId="4" fillId="8" borderId="45" xfId="0" applyFont="1" applyFill="1" applyBorder="1" applyAlignment="1">
      <alignment vertical="top" wrapText="1"/>
    </xf>
    <xf numFmtId="0" fontId="27" fillId="8" borderId="40" xfId="8" applyFill="1" applyBorder="1" applyAlignment="1">
      <alignment vertical="top" wrapText="1"/>
    </xf>
    <xf numFmtId="0" fontId="27" fillId="8" borderId="7" xfId="8" applyFill="1" applyBorder="1" applyAlignment="1">
      <alignment vertical="top" wrapText="1"/>
    </xf>
    <xf numFmtId="0" fontId="18" fillId="0" borderId="20" xfId="2" applyFont="1" applyBorder="1" applyAlignment="1">
      <alignment horizontal="center"/>
    </xf>
    <xf numFmtId="0" fontId="18" fillId="0" borderId="20" xfId="2" applyFont="1" applyBorder="1" applyAlignment="1">
      <alignment horizontal="center" vertical="center"/>
    </xf>
    <xf numFmtId="0" fontId="4" fillId="6" borderId="1" xfId="0" applyFont="1" applyFill="1" applyBorder="1" applyAlignment="1">
      <alignment vertical="top" wrapText="1"/>
    </xf>
    <xf numFmtId="0" fontId="4" fillId="0" borderId="0" xfId="0" applyFont="1" applyAlignment="1">
      <alignment horizontal="center" vertical="center" wrapText="1"/>
    </xf>
    <xf numFmtId="0" fontId="7" fillId="0" borderId="20" xfId="0" applyFont="1" applyBorder="1" applyAlignment="1">
      <alignment vertical="top" wrapText="1"/>
    </xf>
    <xf numFmtId="10" fontId="7" fillId="0" borderId="20" xfId="0" applyNumberFormat="1" applyFont="1" applyBorder="1"/>
    <xf numFmtId="0" fontId="4" fillId="0" borderId="60" xfId="0" applyFont="1" applyBorder="1" applyAlignment="1">
      <alignment horizontal="center" vertical="center" wrapText="1"/>
    </xf>
    <xf numFmtId="0" fontId="4" fillId="0" borderId="21" xfId="0" applyFont="1" applyBorder="1" applyAlignment="1">
      <alignment vertical="top" wrapText="1"/>
    </xf>
    <xf numFmtId="0" fontId="28" fillId="8" borderId="50" xfId="8" applyFont="1" applyFill="1" applyBorder="1" applyAlignment="1">
      <alignment vertical="top"/>
    </xf>
    <xf numFmtId="0" fontId="8" fillId="0" borderId="0" xfId="0" applyFont="1" applyAlignment="1">
      <alignment horizontal="left" wrapText="1"/>
    </xf>
    <xf numFmtId="0" fontId="25" fillId="0" borderId="0" xfId="0" applyFont="1" applyAlignment="1">
      <alignment horizontal="left" wrapText="1"/>
    </xf>
    <xf numFmtId="0" fontId="28" fillId="0" borderId="0" xfId="8" applyFont="1" applyFill="1" applyBorder="1" applyAlignment="1">
      <alignment vertical="top"/>
    </xf>
    <xf numFmtId="0" fontId="3" fillId="0" borderId="0" xfId="0" applyFont="1" applyAlignment="1">
      <alignment horizontal="left"/>
    </xf>
    <xf numFmtId="0" fontId="28" fillId="0" borderId="0" xfId="8" applyFont="1" applyFill="1" applyBorder="1" applyAlignment="1">
      <alignment horizontal="left" vertical="top"/>
    </xf>
    <xf numFmtId="0" fontId="28" fillId="0" borderId="0" xfId="8" applyFont="1" applyAlignment="1">
      <alignment horizontal="left" vertical="top"/>
    </xf>
    <xf numFmtId="0" fontId="27" fillId="0" borderId="0" xfId="8" applyAlignment="1">
      <alignment horizontal="left" vertical="top"/>
    </xf>
    <xf numFmtId="0" fontId="8" fillId="0" borderId="0" xfId="0" applyFont="1" applyAlignment="1">
      <alignment horizontal="left" vertical="top" wrapText="1"/>
    </xf>
    <xf numFmtId="0" fontId="3" fillId="0" borderId="0" xfId="0" applyFont="1" applyAlignment="1">
      <alignment horizontal="left" vertical="top"/>
    </xf>
    <xf numFmtId="0" fontId="3" fillId="0" borderId="5" xfId="0" applyFont="1" applyBorder="1" applyAlignment="1">
      <alignment horizontal="left"/>
    </xf>
    <xf numFmtId="0" fontId="0" fillId="0" borderId="5" xfId="0" applyBorder="1" applyAlignment="1">
      <alignment horizontal="left" vertical="top" wrapText="1"/>
    </xf>
    <xf numFmtId="0" fontId="8" fillId="0" borderId="0" xfId="0" applyFont="1" applyAlignment="1">
      <alignment horizontal="left" vertical="top"/>
    </xf>
    <xf numFmtId="0" fontId="30" fillId="0" borderId="39" xfId="0" applyFont="1" applyBorder="1" applyAlignment="1">
      <alignment vertical="top" wrapText="1"/>
    </xf>
    <xf numFmtId="0" fontId="0" fillId="0" borderId="41" xfId="0" applyBorder="1" applyAlignment="1">
      <alignment horizontal="left" vertical="top" wrapText="1"/>
    </xf>
    <xf numFmtId="0" fontId="4" fillId="0" borderId="41" xfId="0" applyFont="1" applyBorder="1" applyAlignment="1">
      <alignment horizontal="left" vertical="top" wrapText="1"/>
    </xf>
    <xf numFmtId="0" fontId="7" fillId="0" borderId="41" xfId="0" applyFont="1" applyBorder="1" applyAlignment="1">
      <alignment horizontal="left" vertical="top" wrapText="1"/>
    </xf>
    <xf numFmtId="0" fontId="4" fillId="0" borderId="50" xfId="0" applyFont="1" applyBorder="1" applyAlignment="1">
      <alignment horizontal="left" vertical="top" wrapText="1"/>
    </xf>
    <xf numFmtId="0" fontId="0" fillId="6" borderId="0" xfId="0" applyFill="1" applyAlignment="1">
      <alignment horizontal="left" vertical="top" wrapText="1"/>
    </xf>
    <xf numFmtId="0" fontId="8" fillId="6" borderId="0" xfId="0" applyFont="1" applyFill="1" applyAlignment="1">
      <alignment horizontal="left" vertical="top" wrapText="1"/>
    </xf>
    <xf numFmtId="0" fontId="2" fillId="6" borderId="0" xfId="0" applyFont="1" applyFill="1" applyAlignment="1">
      <alignment horizontal="left" vertical="top" wrapText="1"/>
    </xf>
    <xf numFmtId="0" fontId="0" fillId="6" borderId="0" xfId="0" applyFill="1" applyAlignment="1">
      <alignment horizontal="left" vertical="top"/>
    </xf>
    <xf numFmtId="0" fontId="0" fillId="0" borderId="50" xfId="0" applyBorder="1" applyAlignment="1">
      <alignment horizontal="left" vertical="top" wrapText="1"/>
    </xf>
    <xf numFmtId="0" fontId="32" fillId="0" borderId="0" xfId="0" applyFont="1" applyAlignment="1">
      <alignment horizontal="left" vertical="top"/>
    </xf>
    <xf numFmtId="0" fontId="0" fillId="5" borderId="20" xfId="0" applyFill="1" applyBorder="1" applyAlignment="1">
      <alignment vertical="top" wrapText="1"/>
    </xf>
    <xf numFmtId="0" fontId="0" fillId="0" borderId="39" xfId="0" applyBorder="1" applyAlignment="1">
      <alignment vertical="top" wrapText="1"/>
    </xf>
    <xf numFmtId="0" fontId="0" fillId="0" borderId="47" xfId="0" applyBorder="1" applyAlignment="1">
      <alignment vertical="top" wrapText="1"/>
    </xf>
    <xf numFmtId="0" fontId="0" fillId="0" borderId="41" xfId="0" applyBorder="1" applyAlignment="1">
      <alignment vertical="top" wrapText="1"/>
    </xf>
    <xf numFmtId="0" fontId="0" fillId="0" borderId="37" xfId="0" applyBorder="1" applyAlignment="1">
      <alignment horizontal="left" vertical="top" wrapText="1"/>
    </xf>
    <xf numFmtId="0" fontId="7" fillId="0" borderId="0" xfId="0" applyFont="1" applyAlignment="1">
      <alignment horizontal="left" vertical="top" wrapText="1"/>
    </xf>
    <xf numFmtId="0" fontId="26" fillId="0" borderId="0" xfId="0" applyFont="1" applyAlignment="1">
      <alignment horizontal="left" vertical="top"/>
    </xf>
    <xf numFmtId="0" fontId="7" fillId="0" borderId="37" xfId="0" applyFont="1" applyBorder="1" applyAlignment="1">
      <alignment horizontal="left" vertical="top" wrapText="1"/>
    </xf>
    <xf numFmtId="0" fontId="7" fillId="0" borderId="0" xfId="0" applyFont="1" applyAlignment="1">
      <alignment horizontal="center"/>
    </xf>
    <xf numFmtId="0" fontId="0" fillId="9" borderId="37" xfId="0" applyFill="1" applyBorder="1" applyAlignment="1" applyProtection="1">
      <alignment vertical="top" wrapText="1"/>
      <protection locked="0"/>
    </xf>
    <xf numFmtId="0" fontId="0" fillId="3" borderId="41" xfId="0" applyFill="1" applyBorder="1" applyAlignment="1" applyProtection="1">
      <alignment vertical="top" wrapText="1" readingOrder="1"/>
      <protection locked="0"/>
    </xf>
    <xf numFmtId="0" fontId="0" fillId="9" borderId="41" xfId="0" applyFill="1" applyBorder="1" applyAlignment="1" applyProtection="1">
      <alignment vertical="top" wrapText="1"/>
      <protection locked="0"/>
    </xf>
    <xf numFmtId="0" fontId="0" fillId="9" borderId="45" xfId="0" applyFill="1" applyBorder="1" applyAlignment="1" applyProtection="1">
      <alignment vertical="top" wrapText="1"/>
      <protection locked="0"/>
    </xf>
    <xf numFmtId="0" fontId="0" fillId="3" borderId="50" xfId="0" applyFill="1" applyBorder="1" applyAlignment="1" applyProtection="1">
      <alignment vertical="top" wrapText="1" readingOrder="1"/>
      <protection locked="0"/>
    </xf>
    <xf numFmtId="0" fontId="0" fillId="9" borderId="50" xfId="0" applyFill="1" applyBorder="1" applyAlignment="1" applyProtection="1">
      <alignment vertical="top" wrapText="1"/>
      <protection locked="0"/>
    </xf>
    <xf numFmtId="0" fontId="0" fillId="3" borderId="37" xfId="0" applyFill="1" applyBorder="1" applyAlignment="1" applyProtection="1">
      <alignment vertical="top" wrapText="1"/>
      <protection locked="0"/>
    </xf>
    <xf numFmtId="0" fontId="0" fillId="3" borderId="41" xfId="0" applyFill="1" applyBorder="1" applyAlignment="1" applyProtection="1">
      <alignment vertical="top" wrapText="1"/>
      <protection locked="0"/>
    </xf>
    <xf numFmtId="0" fontId="0" fillId="3" borderId="45" xfId="0" applyFill="1" applyBorder="1" applyAlignment="1" applyProtection="1">
      <alignment vertical="top" wrapText="1"/>
      <protection locked="0"/>
    </xf>
    <xf numFmtId="0" fontId="0" fillId="5" borderId="45" xfId="0" applyFill="1" applyBorder="1" applyAlignment="1" applyProtection="1">
      <alignment vertical="top" wrapText="1"/>
      <protection locked="0"/>
    </xf>
    <xf numFmtId="0" fontId="0" fillId="3" borderId="50" xfId="0" applyFill="1" applyBorder="1" applyAlignment="1" applyProtection="1">
      <alignment vertical="top" wrapText="1"/>
      <protection locked="0"/>
    </xf>
    <xf numFmtId="0" fontId="0" fillId="3" borderId="40" xfId="0" applyFill="1" applyBorder="1" applyAlignment="1" applyProtection="1">
      <alignment vertical="top" wrapText="1"/>
      <protection locked="0"/>
    </xf>
    <xf numFmtId="0" fontId="0" fillId="9" borderId="40" xfId="0" applyFill="1" applyBorder="1" applyAlignment="1" applyProtection="1">
      <alignment vertical="top" wrapText="1"/>
      <protection locked="0"/>
    </xf>
    <xf numFmtId="0" fontId="0" fillId="3" borderId="54" xfId="0" applyFill="1" applyBorder="1" applyAlignment="1" applyProtection="1">
      <alignment vertical="top" wrapText="1" readingOrder="1"/>
      <protection locked="0"/>
    </xf>
    <xf numFmtId="0" fontId="0" fillId="22" borderId="45" xfId="0" applyFill="1" applyBorder="1" applyAlignment="1" applyProtection="1">
      <alignment vertical="top" wrapText="1"/>
      <protection locked="0"/>
    </xf>
    <xf numFmtId="0" fontId="0" fillId="3" borderId="0" xfId="0" applyFill="1" applyAlignment="1" applyProtection="1">
      <alignment vertical="top" wrapText="1"/>
      <protection locked="0"/>
    </xf>
    <xf numFmtId="0" fontId="0" fillId="9" borderId="0" xfId="0" applyFill="1" applyAlignment="1" applyProtection="1">
      <alignment vertical="top" wrapText="1"/>
      <protection locked="0"/>
    </xf>
    <xf numFmtId="0" fontId="0" fillId="5" borderId="37" xfId="0" applyFill="1" applyBorder="1" applyAlignment="1" applyProtection="1">
      <alignment vertical="top" wrapText="1"/>
      <protection locked="0"/>
    </xf>
    <xf numFmtId="0" fontId="0" fillId="22" borderId="41" xfId="0" applyFill="1" applyBorder="1" applyAlignment="1" applyProtection="1">
      <alignment vertical="top" wrapText="1"/>
      <protection locked="0"/>
    </xf>
    <xf numFmtId="0" fontId="0" fillId="5" borderId="41" xfId="0" applyFill="1" applyBorder="1" applyAlignment="1" applyProtection="1">
      <alignment vertical="top" wrapText="1"/>
      <protection locked="0"/>
    </xf>
    <xf numFmtId="0" fontId="0" fillId="3" borderId="41" xfId="0" applyFill="1" applyBorder="1" applyAlignment="1" applyProtection="1">
      <alignment vertical="top"/>
      <protection locked="0"/>
    </xf>
    <xf numFmtId="9" fontId="16" fillId="11" borderId="1" xfId="0" applyNumberFormat="1" applyFont="1" applyFill="1" applyBorder="1" applyProtection="1">
      <protection locked="0"/>
    </xf>
    <xf numFmtId="0" fontId="0" fillId="3" borderId="37" xfId="0" applyFill="1" applyBorder="1" applyAlignment="1" applyProtection="1">
      <alignment vertical="top"/>
      <protection locked="0"/>
    </xf>
    <xf numFmtId="0" fontId="0" fillId="3" borderId="50" xfId="0" applyFill="1" applyBorder="1" applyAlignment="1" applyProtection="1">
      <alignment vertical="top"/>
      <protection locked="0"/>
    </xf>
    <xf numFmtId="0" fontId="18" fillId="12" borderId="8" xfId="2" applyFont="1" applyFill="1" applyBorder="1" applyAlignment="1" applyProtection="1">
      <alignment horizontal="center" vertical="center"/>
      <protection locked="0"/>
    </xf>
    <xf numFmtId="0" fontId="18" fillId="12" borderId="11" xfId="2" applyFont="1" applyFill="1" applyBorder="1" applyAlignment="1" applyProtection="1">
      <alignment horizontal="center" vertical="center"/>
      <protection locked="0"/>
    </xf>
    <xf numFmtId="0" fontId="18" fillId="12" borderId="21" xfId="2" applyFont="1" applyFill="1" applyBorder="1" applyAlignment="1" applyProtection="1">
      <alignment horizontal="center" vertical="center"/>
      <protection locked="0"/>
    </xf>
    <xf numFmtId="0" fontId="18" fillId="12" borderId="1" xfId="2" applyFont="1" applyFill="1" applyBorder="1" applyAlignment="1" applyProtection="1">
      <alignment horizontal="center" vertical="center"/>
      <protection locked="0"/>
    </xf>
    <xf numFmtId="10" fontId="7" fillId="12" borderId="1" xfId="0" applyNumberFormat="1" applyFont="1" applyFill="1" applyBorder="1" applyProtection="1">
      <protection locked="0"/>
    </xf>
    <xf numFmtId="10" fontId="7" fillId="12" borderId="9" xfId="0" applyNumberFormat="1" applyFont="1" applyFill="1" applyBorder="1" applyProtection="1">
      <protection locked="0"/>
    </xf>
    <xf numFmtId="10" fontId="7" fillId="12" borderId="10" xfId="0" applyNumberFormat="1" applyFont="1" applyFill="1" applyBorder="1" applyProtection="1">
      <protection locked="0"/>
    </xf>
    <xf numFmtId="10" fontId="7" fillId="12" borderId="8" xfId="0" applyNumberFormat="1" applyFont="1" applyFill="1" applyBorder="1" applyProtection="1">
      <protection locked="0"/>
    </xf>
    <xf numFmtId="10" fontId="7" fillId="12" borderId="19" xfId="0" applyNumberFormat="1" applyFont="1" applyFill="1" applyBorder="1" applyProtection="1">
      <protection locked="0"/>
    </xf>
    <xf numFmtId="10" fontId="7" fillId="12" borderId="12" xfId="0" applyNumberFormat="1" applyFont="1" applyFill="1" applyBorder="1" applyProtection="1">
      <protection locked="0"/>
    </xf>
    <xf numFmtId="10" fontId="7" fillId="12" borderId="3" xfId="0" applyNumberFormat="1" applyFont="1" applyFill="1" applyBorder="1" applyProtection="1">
      <protection locked="0"/>
    </xf>
    <xf numFmtId="10" fontId="7" fillId="12" borderId="26" xfId="0" applyNumberFormat="1" applyFont="1" applyFill="1" applyBorder="1" applyProtection="1">
      <protection locked="0"/>
    </xf>
    <xf numFmtId="10" fontId="7" fillId="12" borderId="20" xfId="0" applyNumberFormat="1" applyFont="1" applyFill="1" applyBorder="1" applyProtection="1">
      <protection locked="0"/>
    </xf>
    <xf numFmtId="0" fontId="30" fillId="0" borderId="0" xfId="0" applyFont="1" applyAlignment="1">
      <alignment horizontal="left" vertical="top"/>
    </xf>
    <xf numFmtId="0" fontId="0" fillId="26" borderId="41" xfId="0" applyFill="1" applyBorder="1" applyAlignment="1" applyProtection="1">
      <alignment vertical="top" wrapText="1"/>
      <protection locked="0"/>
    </xf>
    <xf numFmtId="0" fontId="4" fillId="3" borderId="37" xfId="0" applyFont="1" applyFill="1" applyBorder="1" applyAlignment="1" applyProtection="1">
      <alignment vertical="top"/>
      <protection locked="0"/>
    </xf>
    <xf numFmtId="0" fontId="4" fillId="3" borderId="41" xfId="0" applyFont="1" applyFill="1" applyBorder="1" applyAlignment="1" applyProtection="1">
      <alignment vertical="top"/>
      <protection locked="0"/>
    </xf>
    <xf numFmtId="0" fontId="30" fillId="0" borderId="41" xfId="0" applyFont="1" applyBorder="1" applyAlignment="1">
      <alignment horizontal="left" vertical="top"/>
    </xf>
    <xf numFmtId="0" fontId="0" fillId="5" borderId="50" xfId="0" applyFill="1" applyBorder="1" applyAlignment="1" applyProtection="1">
      <alignment vertical="top" wrapText="1"/>
      <protection locked="0"/>
    </xf>
    <xf numFmtId="0" fontId="0" fillId="3" borderId="35" xfId="0" applyFill="1" applyBorder="1" applyProtection="1">
      <protection locked="0"/>
    </xf>
    <xf numFmtId="0" fontId="0" fillId="3" borderId="1" xfId="0" applyFill="1" applyBorder="1" applyProtection="1">
      <protection locked="0"/>
    </xf>
    <xf numFmtId="0" fontId="0" fillId="2" borderId="1" xfId="0" applyFill="1" applyBorder="1" applyProtection="1">
      <protection locked="0"/>
    </xf>
    <xf numFmtId="0" fontId="0" fillId="3" borderId="21" xfId="0" applyFill="1" applyBorder="1" applyProtection="1">
      <protection locked="0"/>
    </xf>
    <xf numFmtId="0" fontId="0" fillId="9" borderId="1" xfId="0" applyFill="1" applyBorder="1" applyProtection="1">
      <protection locked="0"/>
    </xf>
    <xf numFmtId="0" fontId="0" fillId="9" borderId="21" xfId="0" applyFill="1" applyBorder="1" applyProtection="1">
      <protection locked="0"/>
    </xf>
    <xf numFmtId="0" fontId="0" fillId="26" borderId="37" xfId="0" applyFill="1" applyBorder="1" applyAlignment="1" applyProtection="1">
      <alignment vertical="top" wrapText="1"/>
      <protection locked="0"/>
    </xf>
    <xf numFmtId="0" fontId="0" fillId="26" borderId="50" xfId="0" applyFill="1" applyBorder="1" applyAlignment="1" applyProtection="1">
      <alignment vertical="top" wrapText="1"/>
      <protection locked="0"/>
    </xf>
    <xf numFmtId="0" fontId="4" fillId="26" borderId="37" xfId="0" applyFont="1" applyFill="1" applyBorder="1" applyAlignment="1" applyProtection="1">
      <alignment vertical="top" wrapText="1"/>
      <protection locked="0"/>
    </xf>
    <xf numFmtId="0" fontId="0" fillId="0" borderId="1" xfId="0" applyBorder="1" applyAlignment="1">
      <alignment horizontal="left" vertical="top"/>
    </xf>
    <xf numFmtId="0" fontId="3" fillId="0" borderId="19" xfId="0" applyFont="1" applyBorder="1" applyAlignment="1">
      <alignment wrapText="1"/>
    </xf>
    <xf numFmtId="0" fontId="3" fillId="0" borderId="21" xfId="0" applyFont="1" applyBorder="1" applyAlignment="1">
      <alignment wrapText="1"/>
    </xf>
    <xf numFmtId="0" fontId="15" fillId="0" borderId="1" xfId="3" applyFont="1" applyBorder="1" applyAlignment="1">
      <alignment wrapText="1"/>
    </xf>
    <xf numFmtId="0" fontId="0" fillId="8" borderId="43" xfId="0" applyFill="1" applyBorder="1" applyAlignment="1">
      <alignment vertical="top" wrapText="1"/>
    </xf>
    <xf numFmtId="0" fontId="0" fillId="0" borderId="0" xfId="0" applyAlignment="1">
      <alignment horizontal="left"/>
    </xf>
    <xf numFmtId="0" fontId="0" fillId="5" borderId="42" xfId="0" applyFill="1" applyBorder="1" applyAlignment="1" applyProtection="1">
      <alignment wrapText="1"/>
      <protection locked="0"/>
    </xf>
    <xf numFmtId="0" fontId="0" fillId="5" borderId="0" xfId="0" applyFill="1" applyAlignment="1" applyProtection="1">
      <alignment vertical="top" wrapText="1"/>
      <protection locked="0"/>
    </xf>
    <xf numFmtId="0" fontId="0" fillId="3" borderId="43" xfId="0" applyFill="1" applyBorder="1" applyAlignment="1" applyProtection="1">
      <alignment vertical="top" wrapText="1"/>
      <protection locked="0"/>
    </xf>
    <xf numFmtId="0" fontId="0" fillId="5" borderId="40" xfId="0" applyFill="1" applyBorder="1" applyAlignment="1" applyProtection="1">
      <alignment vertical="top" wrapText="1"/>
      <protection locked="0"/>
    </xf>
    <xf numFmtId="0" fontId="0" fillId="26" borderId="37" xfId="0" applyFill="1" applyBorder="1" applyAlignment="1" applyProtection="1">
      <alignment wrapText="1"/>
      <protection locked="0"/>
    </xf>
    <xf numFmtId="0" fontId="0" fillId="26" borderId="41" xfId="0" applyFill="1" applyBorder="1" applyAlignment="1" applyProtection="1">
      <alignment wrapText="1"/>
      <protection locked="0"/>
    </xf>
    <xf numFmtId="0" fontId="0" fillId="26" borderId="45" xfId="0" applyFill="1" applyBorder="1" applyAlignment="1" applyProtection="1">
      <alignment wrapText="1"/>
      <protection locked="0"/>
    </xf>
    <xf numFmtId="0" fontId="0" fillId="26" borderId="50" xfId="0" applyFill="1" applyBorder="1" applyAlignment="1" applyProtection="1">
      <alignment wrapText="1"/>
      <protection locked="0"/>
    </xf>
    <xf numFmtId="0" fontId="0" fillId="5" borderId="41" xfId="0" applyFill="1" applyBorder="1" applyAlignment="1" applyProtection="1">
      <alignment wrapText="1"/>
      <protection locked="0"/>
    </xf>
    <xf numFmtId="0" fontId="0" fillId="5" borderId="50" xfId="0" applyFill="1" applyBorder="1" applyAlignment="1" applyProtection="1">
      <alignment wrapText="1"/>
      <protection locked="0"/>
    </xf>
    <xf numFmtId="0" fontId="0" fillId="5" borderId="37" xfId="0" applyFill="1" applyBorder="1" applyAlignment="1" applyProtection="1">
      <alignment wrapText="1"/>
      <protection locked="0"/>
    </xf>
    <xf numFmtId="0" fontId="15" fillId="33" borderId="1" xfId="3" applyFont="1" applyFill="1" applyBorder="1" applyAlignment="1" applyProtection="1">
      <alignment wrapText="1"/>
      <protection locked="0"/>
    </xf>
    <xf numFmtId="0" fontId="0" fillId="5" borderId="43" xfId="0" applyFill="1" applyBorder="1" applyAlignment="1" applyProtection="1">
      <alignment wrapText="1"/>
      <protection locked="0"/>
    </xf>
    <xf numFmtId="0" fontId="0" fillId="3" borderId="55" xfId="0" applyFill="1" applyBorder="1" applyAlignment="1" applyProtection="1">
      <alignment vertical="top" wrapText="1"/>
      <protection locked="0"/>
    </xf>
    <xf numFmtId="0" fontId="0" fillId="5" borderId="55" xfId="0" applyFill="1" applyBorder="1" applyAlignment="1" applyProtection="1">
      <alignment wrapText="1"/>
      <protection locked="0"/>
    </xf>
    <xf numFmtId="0" fontId="0" fillId="5" borderId="40" xfId="0" applyFill="1" applyBorder="1" applyAlignment="1" applyProtection="1">
      <alignment wrapText="1"/>
      <protection locked="0"/>
    </xf>
    <xf numFmtId="0" fontId="7" fillId="3" borderId="41" xfId="0" applyFont="1" applyFill="1" applyBorder="1" applyAlignment="1" applyProtection="1">
      <alignment vertical="top" wrapText="1"/>
      <protection locked="0"/>
    </xf>
    <xf numFmtId="0" fontId="7" fillId="5" borderId="41" xfId="0" applyFont="1" applyFill="1" applyBorder="1" applyAlignment="1" applyProtection="1">
      <alignment wrapText="1"/>
      <protection locked="0"/>
    </xf>
    <xf numFmtId="0" fontId="0" fillId="5" borderId="45" xfId="0" applyFill="1" applyBorder="1" applyAlignment="1" applyProtection="1">
      <alignment wrapText="1"/>
      <protection locked="0"/>
    </xf>
    <xf numFmtId="0" fontId="0" fillId="22" borderId="54" xfId="0" applyFill="1" applyBorder="1" applyAlignment="1" applyProtection="1">
      <alignment vertical="top" wrapText="1"/>
      <protection locked="0"/>
    </xf>
    <xf numFmtId="0" fontId="0" fillId="5" borderId="54" xfId="0" applyFill="1" applyBorder="1" applyAlignment="1" applyProtection="1">
      <alignment vertical="top" wrapText="1"/>
      <protection locked="0"/>
    </xf>
    <xf numFmtId="0" fontId="0" fillId="22" borderId="50" xfId="0" applyFill="1" applyBorder="1" applyAlignment="1" applyProtection="1">
      <alignment vertical="top" wrapText="1"/>
      <protection locked="0"/>
    </xf>
    <xf numFmtId="0" fontId="0" fillId="5" borderId="51" xfId="0" applyFill="1" applyBorder="1" applyAlignment="1" applyProtection="1">
      <alignment wrapText="1"/>
      <protection locked="0"/>
    </xf>
    <xf numFmtId="0" fontId="0" fillId="0" borderId="1" xfId="0" applyBorder="1" applyAlignment="1" applyProtection="1">
      <alignment wrapText="1"/>
      <protection locked="0"/>
    </xf>
    <xf numFmtId="0" fontId="0" fillId="0" borderId="1" xfId="0" applyBorder="1" applyAlignment="1" applyProtection="1">
      <alignment vertical="top" wrapText="1"/>
      <protection locked="0"/>
    </xf>
    <xf numFmtId="165" fontId="0" fillId="0" borderId="1" xfId="0" applyNumberFormat="1" applyBorder="1" applyAlignment="1" applyProtection="1">
      <alignment wrapText="1"/>
      <protection locked="0"/>
    </xf>
    <xf numFmtId="0" fontId="0" fillId="3" borderId="61" xfId="0" applyFill="1" applyBorder="1" applyAlignment="1">
      <alignment wrapText="1"/>
    </xf>
    <xf numFmtId="0" fontId="0" fillId="0" borderId="0" xfId="0" quotePrefix="1"/>
    <xf numFmtId="0" fontId="0" fillId="0" borderId="0" xfId="0" quotePrefix="1" applyAlignment="1">
      <alignment wrapText="1"/>
    </xf>
    <xf numFmtId="0" fontId="0" fillId="2" borderId="7" xfId="0" applyFill="1" applyBorder="1" applyAlignment="1">
      <alignment vertical="top" wrapText="1"/>
    </xf>
    <xf numFmtId="0" fontId="0" fillId="9" borderId="32" xfId="0" applyFill="1" applyBorder="1" applyAlignment="1">
      <alignment vertical="top" wrapText="1"/>
    </xf>
    <xf numFmtId="0" fontId="0" fillId="5" borderId="7" xfId="0" applyFill="1" applyBorder="1" applyAlignment="1">
      <alignment vertical="top" wrapText="1"/>
    </xf>
    <xf numFmtId="0" fontId="4" fillId="19" borderId="40" xfId="0" applyFont="1" applyFill="1" applyBorder="1" applyAlignment="1">
      <alignment vertical="top" wrapText="1"/>
    </xf>
    <xf numFmtId="0" fontId="4" fillId="19" borderId="64" xfId="0" applyFont="1" applyFill="1" applyBorder="1" applyAlignment="1">
      <alignment vertical="top" wrapText="1"/>
    </xf>
    <xf numFmtId="0" fontId="0" fillId="8" borderId="40" xfId="0" applyFill="1" applyBorder="1" applyAlignment="1">
      <alignment vertical="top"/>
    </xf>
    <xf numFmtId="0" fontId="0" fillId="8" borderId="64" xfId="0" applyFill="1" applyBorder="1" applyAlignment="1">
      <alignment vertical="top" wrapText="1"/>
    </xf>
    <xf numFmtId="0" fontId="0" fillId="3" borderId="64" xfId="0" applyFill="1" applyBorder="1" applyAlignment="1" applyProtection="1">
      <alignment vertical="top" wrapText="1"/>
      <protection locked="0"/>
    </xf>
    <xf numFmtId="0" fontId="27" fillId="8" borderId="0" xfId="8" applyFill="1" applyAlignment="1">
      <alignment wrapText="1"/>
    </xf>
    <xf numFmtId="0" fontId="27" fillId="0" borderId="0" xfId="8" applyFill="1" applyAlignment="1">
      <alignment wrapText="1"/>
    </xf>
    <xf numFmtId="0" fontId="0" fillId="26" borderId="40" xfId="0" applyFill="1" applyBorder="1" applyAlignment="1" applyProtection="1">
      <alignment wrapText="1"/>
      <protection locked="0"/>
    </xf>
    <xf numFmtId="0" fontId="27" fillId="8" borderId="2" xfId="8" applyFill="1" applyBorder="1" applyAlignment="1">
      <alignment wrapText="1"/>
    </xf>
    <xf numFmtId="0" fontId="7" fillId="2" borderId="40" xfId="0" applyFont="1" applyFill="1" applyBorder="1" applyAlignment="1">
      <alignment vertical="top" wrapText="1"/>
    </xf>
    <xf numFmtId="0" fontId="0" fillId="2" borderId="2" xfId="0" applyFill="1" applyBorder="1" applyAlignment="1">
      <alignment horizontal="left" vertical="top" wrapText="1"/>
    </xf>
    <xf numFmtId="0" fontId="0" fillId="3" borderId="7" xfId="0" applyFill="1" applyBorder="1" applyAlignment="1" applyProtection="1">
      <alignment vertical="top" wrapText="1"/>
      <protection locked="0"/>
    </xf>
    <xf numFmtId="0" fontId="0" fillId="2" borderId="2" xfId="0" applyFill="1" applyBorder="1" applyAlignment="1">
      <alignment vertical="top" wrapText="1"/>
    </xf>
    <xf numFmtId="0" fontId="0" fillId="9" borderId="2" xfId="0" applyFill="1" applyBorder="1" applyAlignment="1" applyProtection="1">
      <alignment vertical="top" wrapText="1"/>
      <protection locked="0"/>
    </xf>
    <xf numFmtId="0" fontId="0" fillId="5" borderId="2" xfId="0" applyFill="1" applyBorder="1" applyAlignment="1" applyProtection="1">
      <alignment vertical="top" wrapText="1"/>
      <protection locked="0"/>
    </xf>
    <xf numFmtId="0" fontId="13" fillId="2" borderId="45" xfId="0" applyFont="1" applyFill="1" applyBorder="1" applyAlignment="1">
      <alignment vertical="top" wrapText="1"/>
    </xf>
    <xf numFmtId="0" fontId="0" fillId="2" borderId="4" xfId="0" applyFill="1" applyBorder="1" applyAlignment="1">
      <alignment vertical="top" wrapText="1"/>
    </xf>
    <xf numFmtId="0" fontId="27" fillId="21" borderId="0" xfId="8" applyFill="1" applyBorder="1" applyAlignment="1">
      <alignment vertical="top" wrapText="1"/>
    </xf>
    <xf numFmtId="0" fontId="27" fillId="21" borderId="40" xfId="8" applyFill="1" applyBorder="1" applyAlignment="1">
      <alignment vertical="top" wrapText="1"/>
    </xf>
    <xf numFmtId="0" fontId="27" fillId="8" borderId="32" xfId="8" applyFill="1" applyBorder="1" applyAlignment="1">
      <alignment vertical="top" wrapText="1"/>
    </xf>
    <xf numFmtId="0" fontId="28" fillId="8" borderId="0" xfId="8" applyFont="1" applyFill="1" applyBorder="1" applyAlignment="1">
      <alignment vertical="top"/>
    </xf>
    <xf numFmtId="0" fontId="4" fillId="2" borderId="58" xfId="0" applyFont="1" applyFill="1" applyBorder="1" applyAlignment="1">
      <alignment vertical="top" wrapText="1"/>
    </xf>
    <xf numFmtId="0" fontId="27" fillId="8" borderId="59" xfId="8" applyFill="1" applyBorder="1" applyAlignment="1">
      <alignment vertical="top" wrapText="1"/>
    </xf>
    <xf numFmtId="0" fontId="0" fillId="2" borderId="44" xfId="0" applyFill="1" applyBorder="1" applyAlignment="1">
      <alignment vertical="top" wrapText="1"/>
    </xf>
    <xf numFmtId="0" fontId="30" fillId="0" borderId="44" xfId="0" applyFont="1" applyBorder="1" applyAlignment="1">
      <alignment vertical="top" wrapText="1"/>
    </xf>
    <xf numFmtId="0" fontId="0" fillId="3" borderId="45" xfId="0" applyFill="1" applyBorder="1" applyAlignment="1" applyProtection="1">
      <alignment vertical="top" wrapText="1" readingOrder="1"/>
      <protection locked="0"/>
    </xf>
    <xf numFmtId="0" fontId="0" fillId="2" borderId="0" xfId="0" applyFill="1" applyAlignment="1">
      <alignment horizontal="left" vertical="top" wrapText="1"/>
    </xf>
    <xf numFmtId="0" fontId="3" fillId="2" borderId="19" xfId="0" applyFont="1" applyFill="1" applyBorder="1" applyAlignment="1">
      <alignment horizontal="center" wrapText="1"/>
    </xf>
    <xf numFmtId="0" fontId="3" fillId="3" borderId="19" xfId="0" applyFont="1" applyFill="1" applyBorder="1" applyAlignment="1">
      <alignment horizontal="center" wrapText="1"/>
    </xf>
    <xf numFmtId="0" fontId="0" fillId="0" borderId="2" xfId="0" applyBorder="1" applyAlignment="1">
      <alignment horizontal="center" vertical="top"/>
    </xf>
    <xf numFmtId="0" fontId="0" fillId="0" borderId="40" xfId="0" applyBorder="1" applyAlignment="1">
      <alignment horizontal="center" vertical="top"/>
    </xf>
    <xf numFmtId="0" fontId="27" fillId="0" borderId="0" xfId="8" applyAlignment="1">
      <alignment wrapText="1"/>
    </xf>
    <xf numFmtId="0" fontId="27" fillId="0" borderId="0" xfId="8"/>
    <xf numFmtId="0" fontId="27" fillId="3" borderId="20" xfId="8" applyFill="1" applyBorder="1" applyAlignment="1">
      <alignment vertical="top" wrapText="1"/>
    </xf>
    <xf numFmtId="0" fontId="3" fillId="0" borderId="19" xfId="0" applyFont="1" applyBorder="1" applyAlignment="1">
      <alignment horizontal="center" vertical="top"/>
    </xf>
    <xf numFmtId="49" fontId="3" fillId="0" borderId="0" xfId="0" applyNumberFormat="1" applyFont="1" applyAlignment="1">
      <alignment horizontal="center" vertical="top"/>
    </xf>
    <xf numFmtId="0" fontId="0" fillId="0" borderId="45" xfId="0" applyBorder="1" applyAlignment="1">
      <alignment horizontal="center" vertical="top"/>
    </xf>
    <xf numFmtId="0" fontId="3" fillId="0" borderId="19" xfId="0" applyFont="1" applyBorder="1" applyAlignment="1">
      <alignment horizontal="right" vertical="top"/>
    </xf>
    <xf numFmtId="0" fontId="0" fillId="0" borderId="56" xfId="0" applyBorder="1" applyAlignment="1">
      <alignment horizontal="center" vertical="top"/>
    </xf>
    <xf numFmtId="0" fontId="4" fillId="0" borderId="37" xfId="0" applyFont="1" applyBorder="1" applyAlignment="1">
      <alignment horizontal="center" vertical="top"/>
    </xf>
    <xf numFmtId="0" fontId="3" fillId="0" borderId="19" xfId="0" applyFont="1" applyBorder="1" applyAlignment="1">
      <alignment vertical="top" wrapText="1"/>
    </xf>
    <xf numFmtId="0" fontId="0" fillId="0" borderId="41" xfId="0" quotePrefix="1" applyBorder="1" applyAlignment="1">
      <alignment horizontal="center" vertical="top"/>
    </xf>
    <xf numFmtId="0" fontId="8" fillId="3" borderId="1" xfId="0" applyFont="1" applyFill="1" applyBorder="1"/>
    <xf numFmtId="0" fontId="3" fillId="3" borderId="35" xfId="0" applyFont="1" applyFill="1" applyBorder="1"/>
    <xf numFmtId="0" fontId="8" fillId="3" borderId="35" xfId="0" applyFont="1" applyFill="1" applyBorder="1"/>
    <xf numFmtId="0" fontId="8" fillId="2" borderId="1" xfId="0" applyFont="1" applyFill="1" applyBorder="1"/>
    <xf numFmtId="0" fontId="3" fillId="2" borderId="35" xfId="0" applyFont="1" applyFill="1" applyBorder="1"/>
    <xf numFmtId="0" fontId="3" fillId="2" borderId="35" xfId="0" applyFont="1" applyFill="1" applyBorder="1" applyAlignment="1">
      <alignment wrapText="1"/>
    </xf>
    <xf numFmtId="0" fontId="3" fillId="6" borderId="0" xfId="0" applyFont="1" applyFill="1" applyAlignment="1">
      <alignment wrapText="1"/>
    </xf>
    <xf numFmtId="0" fontId="0" fillId="6" borderId="0" xfId="0" applyFill="1" applyAlignment="1">
      <alignment wrapText="1"/>
    </xf>
    <xf numFmtId="0" fontId="3" fillId="3" borderId="35" xfId="0" applyFont="1" applyFill="1" applyBorder="1" applyAlignment="1">
      <alignment wrapText="1"/>
    </xf>
    <xf numFmtId="0" fontId="8" fillId="6" borderId="1" xfId="0" applyFont="1" applyFill="1" applyBorder="1"/>
    <xf numFmtId="0" fontId="3" fillId="9" borderId="35" xfId="0" applyFont="1" applyFill="1" applyBorder="1"/>
    <xf numFmtId="0" fontId="0" fillId="6" borderId="0" xfId="0" applyFill="1" applyAlignment="1">
      <alignment horizontal="center" vertical="top"/>
    </xf>
    <xf numFmtId="0" fontId="0" fillId="6" borderId="41" xfId="0" applyFill="1" applyBorder="1" applyAlignment="1">
      <alignment horizontal="center" vertical="top"/>
    </xf>
    <xf numFmtId="0" fontId="0" fillId="5" borderId="41" xfId="0" applyFill="1" applyBorder="1" applyAlignment="1">
      <alignment horizontal="center" vertical="top"/>
    </xf>
    <xf numFmtId="0" fontId="0" fillId="5" borderId="0" xfId="0" applyFill="1" applyAlignment="1">
      <alignment horizontal="center" vertical="top"/>
    </xf>
    <xf numFmtId="0" fontId="0" fillId="5" borderId="3" xfId="0" applyFill="1" applyBorder="1" applyAlignment="1">
      <alignment horizontal="center" vertical="top"/>
    </xf>
    <xf numFmtId="0" fontId="0" fillId="5" borderId="37" xfId="0" applyFill="1" applyBorder="1" applyAlignment="1">
      <alignment horizontal="center" vertical="top"/>
    </xf>
    <xf numFmtId="0" fontId="0" fillId="5" borderId="50" xfId="0" applyFill="1" applyBorder="1" applyAlignment="1">
      <alignment horizontal="center" vertical="top"/>
    </xf>
    <xf numFmtId="0" fontId="0" fillId="19" borderId="1" xfId="0" applyFill="1" applyBorder="1" applyAlignment="1" applyProtection="1">
      <alignment wrapText="1"/>
      <protection locked="0"/>
    </xf>
    <xf numFmtId="0" fontId="0" fillId="2" borderId="70" xfId="0" applyFill="1" applyBorder="1" applyAlignment="1">
      <alignment vertical="top" wrapText="1"/>
    </xf>
    <xf numFmtId="0" fontId="27" fillId="8" borderId="70" xfId="8" applyFill="1" applyBorder="1" applyAlignment="1">
      <alignment vertical="top"/>
    </xf>
    <xf numFmtId="0" fontId="0" fillId="3" borderId="70" xfId="0" applyFill="1" applyBorder="1" applyAlignment="1" applyProtection="1">
      <alignment vertical="top" wrapText="1"/>
      <protection locked="0"/>
    </xf>
    <xf numFmtId="0" fontId="0" fillId="3" borderId="31" xfId="0" applyFill="1" applyBorder="1" applyAlignment="1">
      <alignment vertical="top" wrapText="1"/>
    </xf>
    <xf numFmtId="0" fontId="0" fillId="3" borderId="0" xfId="0" applyFill="1" applyAlignment="1">
      <alignment vertical="top" wrapText="1"/>
    </xf>
    <xf numFmtId="0" fontId="0" fillId="0" borderId="20" xfId="0" applyBorder="1" applyAlignment="1">
      <alignment horizontal="center" vertical="top"/>
    </xf>
    <xf numFmtId="0" fontId="27" fillId="8" borderId="67" xfId="8" applyFill="1" applyBorder="1" applyAlignment="1">
      <alignment vertical="top"/>
    </xf>
    <xf numFmtId="0" fontId="7" fillId="3" borderId="45" xfId="0" applyFont="1" applyFill="1" applyBorder="1" applyAlignment="1" applyProtection="1">
      <alignment vertical="top" wrapText="1"/>
      <protection locked="0"/>
    </xf>
    <xf numFmtId="0" fontId="27" fillId="8" borderId="64" xfId="8" applyFill="1" applyBorder="1" applyAlignment="1">
      <alignment vertical="top"/>
    </xf>
    <xf numFmtId="0" fontId="3" fillId="0" borderId="71" xfId="0" applyFont="1" applyBorder="1" applyAlignment="1">
      <alignment horizontal="right"/>
    </xf>
    <xf numFmtId="0" fontId="0" fillId="0" borderId="16" xfId="0" applyBorder="1"/>
    <xf numFmtId="0" fontId="0" fillId="0" borderId="17" xfId="0" applyBorder="1"/>
    <xf numFmtId="0" fontId="3" fillId="0" borderId="60" xfId="0" applyFont="1" applyBorder="1" applyAlignment="1">
      <alignment horizontal="right"/>
    </xf>
    <xf numFmtId="0" fontId="3" fillId="0" borderId="0" xfId="0" applyFont="1" applyAlignment="1">
      <alignment horizontal="right"/>
    </xf>
    <xf numFmtId="0" fontId="0" fillId="0" borderId="1" xfId="0" applyBorder="1" applyProtection="1">
      <protection locked="0"/>
    </xf>
    <xf numFmtId="0" fontId="0" fillId="0" borderId="73" xfId="0" applyBorder="1" applyProtection="1">
      <protection locked="0"/>
    </xf>
    <xf numFmtId="0" fontId="0" fillId="0" borderId="74" xfId="0" applyBorder="1" applyProtection="1">
      <protection locked="0"/>
    </xf>
    <xf numFmtId="0" fontId="0" fillId="41" borderId="12" xfId="0" applyFill="1" applyBorder="1" applyAlignment="1">
      <alignment horizontal="center" vertical="center"/>
    </xf>
    <xf numFmtId="0" fontId="0" fillId="41" borderId="73" xfId="0" applyFill="1" applyBorder="1" applyAlignment="1">
      <alignment horizontal="center" vertical="center"/>
    </xf>
    <xf numFmtId="0" fontId="3" fillId="0" borderId="72" xfId="0" applyFont="1" applyBorder="1" applyAlignment="1">
      <alignment horizontal="right" wrapText="1"/>
    </xf>
    <xf numFmtId="0" fontId="4" fillId="0" borderId="41" xfId="0" applyFont="1" applyBorder="1" applyAlignment="1">
      <alignment horizontal="center" vertical="top"/>
    </xf>
    <xf numFmtId="0" fontId="8" fillId="0" borderId="28" xfId="0" applyFont="1" applyBorder="1" applyAlignment="1">
      <alignment horizontal="left" wrapText="1"/>
    </xf>
    <xf numFmtId="0" fontId="3" fillId="0" borderId="1" xfId="0" applyFont="1" applyBorder="1" applyAlignment="1">
      <alignment wrapText="1"/>
    </xf>
    <xf numFmtId="0" fontId="27" fillId="8" borderId="67" xfId="8" applyFill="1" applyBorder="1" applyAlignment="1">
      <alignment wrapText="1"/>
    </xf>
    <xf numFmtId="0" fontId="27" fillId="8" borderId="65" xfId="8" applyFill="1" applyBorder="1" applyAlignment="1">
      <alignment wrapText="1"/>
    </xf>
    <xf numFmtId="0" fontId="4" fillId="0" borderId="40" xfId="0" applyFont="1" applyBorder="1" applyAlignment="1">
      <alignment horizontal="center" vertical="top"/>
    </xf>
    <xf numFmtId="0" fontId="15" fillId="0" borderId="20" xfId="0" applyFont="1" applyBorder="1" applyAlignment="1">
      <alignment horizontal="center" vertical="top" wrapText="1"/>
    </xf>
    <xf numFmtId="0" fontId="4" fillId="0" borderId="50" xfId="0" applyFont="1" applyBorder="1" applyAlignment="1">
      <alignment horizontal="center" vertical="top"/>
    </xf>
    <xf numFmtId="0" fontId="30" fillId="0" borderId="5" xfId="0" applyFont="1" applyBorder="1" applyAlignment="1">
      <alignment vertical="top"/>
    </xf>
    <xf numFmtId="0" fontId="0" fillId="0" borderId="6" xfId="0" applyBorder="1" applyAlignment="1">
      <alignment horizontal="center" vertical="top"/>
    </xf>
    <xf numFmtId="0" fontId="30" fillId="6" borderId="75" xfId="0" applyFont="1" applyFill="1" applyBorder="1" applyAlignment="1">
      <alignment vertical="top" wrapText="1"/>
    </xf>
    <xf numFmtId="0" fontId="0" fillId="2" borderId="21" xfId="0" applyFill="1" applyBorder="1" applyProtection="1">
      <protection locked="0"/>
    </xf>
    <xf numFmtId="0" fontId="33" fillId="0" borderId="0" xfId="0" applyFont="1" applyAlignment="1">
      <alignment horizontal="center" vertical="top"/>
    </xf>
    <xf numFmtId="0" fontId="0" fillId="0" borderId="76" xfId="0" applyBorder="1" applyAlignment="1">
      <alignment horizontal="center" vertical="top"/>
    </xf>
    <xf numFmtId="0" fontId="0" fillId="0" borderId="77" xfId="0" applyBorder="1" applyAlignment="1">
      <alignment horizontal="center" vertical="top"/>
    </xf>
    <xf numFmtId="0" fontId="0" fillId="0" borderId="78" xfId="0" applyBorder="1" applyAlignment="1">
      <alignment horizontal="center" vertical="top"/>
    </xf>
    <xf numFmtId="0" fontId="0" fillId="0" borderId="65" xfId="0" applyBorder="1" applyAlignment="1">
      <alignment horizontal="center" vertical="top"/>
    </xf>
    <xf numFmtId="0" fontId="0" fillId="0" borderId="67" xfId="0" applyBorder="1" applyAlignment="1">
      <alignment horizontal="center" vertical="top"/>
    </xf>
    <xf numFmtId="0" fontId="0" fillId="0" borderId="81" xfId="0" applyBorder="1" applyAlignment="1">
      <alignment horizontal="center" vertical="top"/>
    </xf>
    <xf numFmtId="0" fontId="0" fillId="0" borderId="80" xfId="0" applyBorder="1" applyAlignment="1">
      <alignment horizontal="center" vertical="top"/>
    </xf>
    <xf numFmtId="0" fontId="0" fillId="0" borderId="79" xfId="0" applyBorder="1" applyAlignment="1">
      <alignment horizontal="center" vertical="top"/>
    </xf>
    <xf numFmtId="0" fontId="0" fillId="0" borderId="82" xfId="0" applyBorder="1" applyAlignment="1">
      <alignment horizontal="center" vertical="top"/>
    </xf>
    <xf numFmtId="0" fontId="3" fillId="0" borderId="19" xfId="0" applyFont="1" applyBorder="1" applyAlignment="1">
      <alignment horizontal="center"/>
    </xf>
    <xf numFmtId="0" fontId="6" fillId="26" borderId="2" xfId="0" applyFont="1" applyFill="1" applyBorder="1"/>
    <xf numFmtId="0" fontId="0" fillId="0" borderId="2" xfId="0" applyBorder="1"/>
    <xf numFmtId="0" fontId="0" fillId="26" borderId="7" xfId="0" applyFill="1"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3" fillId="4" borderId="19" xfId="0" applyFont="1" applyFill="1" applyBorder="1" applyAlignment="1">
      <alignment horizontal="left"/>
    </xf>
    <xf numFmtId="0" fontId="0" fillId="0" borderId="20" xfId="0" applyBorder="1" applyAlignment="1">
      <alignment horizontal="left"/>
    </xf>
    <xf numFmtId="0" fontId="0" fillId="0" borderId="21" xfId="0" applyBorder="1" applyAlignment="1">
      <alignment horizontal="left"/>
    </xf>
    <xf numFmtId="0" fontId="0" fillId="0" borderId="2" xfId="0" applyBorder="1" applyAlignment="1">
      <alignment horizontal="center" vertical="top"/>
    </xf>
    <xf numFmtId="0" fontId="0" fillId="0" borderId="65" xfId="0" applyBorder="1" applyAlignment="1">
      <alignment horizontal="center" vertical="top"/>
    </xf>
    <xf numFmtId="0" fontId="0" fillId="2" borderId="2" xfId="0" applyFill="1" applyBorder="1" applyAlignment="1">
      <alignment vertical="top" wrapText="1"/>
    </xf>
    <xf numFmtId="0" fontId="0" fillId="2" borderId="40" xfId="0" applyFill="1" applyBorder="1" applyAlignment="1">
      <alignment vertical="top" wrapText="1"/>
    </xf>
    <xf numFmtId="0" fontId="0" fillId="3" borderId="2" xfId="0" applyFill="1" applyBorder="1" applyAlignment="1" applyProtection="1">
      <alignment vertical="top" wrapText="1"/>
      <protection locked="0"/>
    </xf>
    <xf numFmtId="0" fontId="0" fillId="3" borderId="40" xfId="0" applyFill="1" applyBorder="1" applyAlignment="1" applyProtection="1">
      <alignment vertical="top" wrapText="1"/>
      <protection locked="0"/>
    </xf>
    <xf numFmtId="0" fontId="0" fillId="9" borderId="2" xfId="0" applyFill="1" applyBorder="1" applyAlignment="1" applyProtection="1">
      <alignment vertical="top" wrapText="1"/>
      <protection locked="0"/>
    </xf>
    <xf numFmtId="0" fontId="0" fillId="9" borderId="40" xfId="0" applyFill="1" applyBorder="1" applyAlignment="1" applyProtection="1">
      <alignment vertical="top" wrapText="1"/>
      <protection locked="0"/>
    </xf>
    <xf numFmtId="0" fontId="0" fillId="5" borderId="2" xfId="0" applyFill="1" applyBorder="1" applyAlignment="1" applyProtection="1">
      <alignment wrapText="1"/>
      <protection locked="0"/>
    </xf>
    <xf numFmtId="0" fontId="0" fillId="5" borderId="40" xfId="0" applyFill="1" applyBorder="1" applyAlignment="1" applyProtection="1">
      <alignment wrapText="1"/>
      <protection locked="0"/>
    </xf>
    <xf numFmtId="0" fontId="0" fillId="2" borderId="44" xfId="0" applyFill="1" applyBorder="1" applyAlignment="1">
      <alignment vertical="top" wrapText="1"/>
    </xf>
    <xf numFmtId="0" fontId="0" fillId="2" borderId="47" xfId="0" applyFill="1" applyBorder="1" applyAlignment="1">
      <alignment vertical="top" wrapText="1"/>
    </xf>
    <xf numFmtId="0" fontId="0" fillId="3" borderId="45" xfId="0" applyFill="1" applyBorder="1" applyAlignment="1" applyProtection="1">
      <alignment horizontal="left" vertical="top" wrapText="1" readingOrder="1"/>
      <protection locked="0"/>
    </xf>
    <xf numFmtId="0" fontId="0" fillId="3" borderId="40" xfId="0" applyFill="1" applyBorder="1" applyAlignment="1" applyProtection="1">
      <alignment horizontal="left" vertical="top" wrapText="1" readingOrder="1"/>
      <protection locked="0"/>
    </xf>
    <xf numFmtId="0" fontId="0" fillId="9" borderId="45" xfId="0" applyFill="1" applyBorder="1" applyAlignment="1" applyProtection="1">
      <alignment vertical="top" wrapText="1"/>
      <protection locked="0"/>
    </xf>
    <xf numFmtId="0" fontId="0" fillId="5" borderId="46" xfId="0" applyFill="1" applyBorder="1" applyAlignment="1" applyProtection="1">
      <alignment wrapText="1"/>
      <protection locked="0"/>
    </xf>
    <xf numFmtId="0" fontId="0" fillId="5" borderId="48" xfId="0" applyFill="1" applyBorder="1" applyAlignment="1" applyProtection="1">
      <alignment wrapText="1"/>
      <protection locked="0"/>
    </xf>
    <xf numFmtId="0" fontId="0" fillId="0" borderId="76" xfId="0" applyBorder="1" applyAlignment="1">
      <alignment horizontal="center" vertical="top"/>
    </xf>
    <xf numFmtId="0" fontId="0" fillId="0" borderId="66" xfId="0" applyBorder="1" applyAlignment="1">
      <alignment horizontal="center" vertical="top"/>
    </xf>
    <xf numFmtId="0" fontId="0" fillId="0" borderId="67" xfId="0" applyBorder="1" applyAlignment="1">
      <alignment horizontal="center" vertical="top"/>
    </xf>
    <xf numFmtId="0" fontId="0" fillId="0" borderId="7" xfId="0" applyBorder="1" applyAlignment="1">
      <alignment horizontal="center" vertical="top"/>
    </xf>
    <xf numFmtId="0" fontId="0" fillId="2" borderId="0" xfId="0" applyFill="1" applyAlignment="1">
      <alignment vertical="top" wrapText="1"/>
    </xf>
    <xf numFmtId="0" fontId="0" fillId="2" borderId="45" xfId="0" applyFill="1" applyBorder="1" applyAlignment="1">
      <alignment vertical="top" wrapText="1"/>
    </xf>
    <xf numFmtId="0" fontId="0" fillId="3" borderId="0" xfId="0" applyFill="1" applyAlignment="1" applyProtection="1">
      <alignment vertical="top" wrapText="1"/>
      <protection locked="0"/>
    </xf>
    <xf numFmtId="0" fontId="0" fillId="3" borderId="45" xfId="0" applyFill="1" applyBorder="1" applyAlignment="1" applyProtection="1">
      <alignment vertical="top" wrapText="1"/>
      <protection locked="0"/>
    </xf>
    <xf numFmtId="0" fontId="0" fillId="5" borderId="45" xfId="0" applyFill="1" applyBorder="1" applyAlignment="1" applyProtection="1">
      <alignment vertical="top" wrapText="1"/>
      <protection locked="0"/>
    </xf>
    <xf numFmtId="0" fontId="0" fillId="0" borderId="2" xfId="0" applyBorder="1" applyAlignment="1">
      <alignment horizontal="center" vertical="top" wrapText="1"/>
    </xf>
    <xf numFmtId="0" fontId="0" fillId="0" borderId="65" xfId="0" applyBorder="1" applyAlignment="1">
      <alignment horizontal="center" vertical="top" wrapText="1"/>
    </xf>
    <xf numFmtId="0" fontId="0" fillId="2" borderId="2" xfId="0" applyFill="1" applyBorder="1" applyAlignment="1">
      <alignment horizontal="left" vertical="top" wrapText="1"/>
    </xf>
    <xf numFmtId="0" fontId="0" fillId="3" borderId="2" xfId="0" applyFill="1" applyBorder="1" applyAlignment="1" applyProtection="1">
      <alignment horizontal="left" vertical="top" wrapText="1"/>
      <protection locked="0"/>
    </xf>
    <xf numFmtId="0" fontId="0" fillId="9" borderId="2" xfId="0" applyFill="1" applyBorder="1" applyAlignment="1" applyProtection="1">
      <alignment horizontal="left" vertical="top" wrapText="1"/>
      <protection locked="0"/>
    </xf>
    <xf numFmtId="0" fontId="0" fillId="5" borderId="2" xfId="0" applyFill="1" applyBorder="1" applyAlignment="1" applyProtection="1">
      <alignment horizontal="left" vertical="top" wrapText="1"/>
      <protection locked="0"/>
    </xf>
    <xf numFmtId="0" fontId="0" fillId="0" borderId="67" xfId="0" applyBorder="1" applyAlignment="1">
      <alignment horizontal="center" vertical="top" wrapText="1"/>
    </xf>
    <xf numFmtId="0" fontId="0" fillId="0" borderId="7" xfId="0" applyBorder="1" applyAlignment="1">
      <alignment horizontal="center" vertical="top" wrapText="1"/>
    </xf>
    <xf numFmtId="0" fontId="0" fillId="0" borderId="76" xfId="0" applyBorder="1" applyAlignment="1">
      <alignment horizontal="center" vertical="top" wrapText="1"/>
    </xf>
    <xf numFmtId="0" fontId="0" fillId="0" borderId="66" xfId="0" applyBorder="1" applyAlignment="1">
      <alignment horizontal="center" vertical="top" wrapText="1"/>
    </xf>
    <xf numFmtId="0" fontId="0" fillId="3" borderId="45" xfId="0" applyFill="1" applyBorder="1" applyAlignment="1" applyProtection="1">
      <alignment vertical="top" wrapText="1" readingOrder="1"/>
      <protection locked="0"/>
    </xf>
    <xf numFmtId="0" fontId="0" fillId="0" borderId="0" xfId="0" applyAlignment="1">
      <alignment horizontal="center" vertical="top" wrapText="1"/>
    </xf>
    <xf numFmtId="0" fontId="0" fillId="3" borderId="41" xfId="0" applyFill="1" applyBorder="1" applyAlignment="1" applyProtection="1">
      <alignment vertical="top" wrapText="1" readingOrder="1"/>
      <protection locked="0"/>
    </xf>
    <xf numFmtId="0" fontId="0" fillId="5" borderId="42" xfId="0" applyFill="1" applyBorder="1" applyAlignment="1" applyProtection="1">
      <alignment wrapText="1"/>
      <protection locked="0"/>
    </xf>
    <xf numFmtId="0" fontId="0" fillId="0" borderId="0" xfId="0" applyAlignment="1">
      <alignment horizontal="center" vertical="top"/>
    </xf>
    <xf numFmtId="0" fontId="0" fillId="2" borderId="39" xfId="0" applyFill="1" applyBorder="1" applyAlignment="1">
      <alignment vertical="top" wrapText="1"/>
    </xf>
    <xf numFmtId="0" fontId="0" fillId="9" borderId="41" xfId="0" applyFill="1" applyBorder="1" applyAlignment="1" applyProtection="1">
      <alignment vertical="top" wrapText="1"/>
      <protection locked="0"/>
    </xf>
    <xf numFmtId="0" fontId="0" fillId="2" borderId="36" xfId="0" applyFill="1" applyBorder="1" applyAlignment="1">
      <alignment horizontal="left" vertical="top" wrapText="1"/>
    </xf>
    <xf numFmtId="0" fontId="0" fillId="3" borderId="37" xfId="0" applyFill="1" applyBorder="1" applyAlignment="1" applyProtection="1">
      <alignment vertical="top" wrapText="1" readingOrder="1"/>
      <protection locked="0"/>
    </xf>
    <xf numFmtId="0" fontId="0" fillId="9" borderId="37" xfId="0" applyFill="1" applyBorder="1" applyAlignment="1" applyProtection="1">
      <alignment vertical="top" wrapText="1"/>
      <protection locked="0"/>
    </xf>
    <xf numFmtId="0" fontId="0" fillId="5" borderId="38" xfId="0" applyFill="1" applyBorder="1" applyAlignment="1" applyProtection="1">
      <alignment wrapText="1"/>
      <protection locked="0"/>
    </xf>
    <xf numFmtId="0" fontId="0" fillId="23" borderId="5" xfId="0" applyFill="1" applyBorder="1" applyAlignment="1">
      <alignment vertical="top" wrapText="1" readingOrder="1"/>
    </xf>
    <xf numFmtId="0" fontId="0" fillId="23" borderId="0" xfId="0" applyFill="1" applyAlignment="1">
      <alignment vertical="top" wrapText="1" readingOrder="1"/>
    </xf>
    <xf numFmtId="0" fontId="0" fillId="23" borderId="5" xfId="0" applyFill="1" applyBorder="1" applyAlignment="1">
      <alignment vertical="top" wrapText="1"/>
    </xf>
    <xf numFmtId="0" fontId="0" fillId="27" borderId="19" xfId="0" applyFill="1" applyBorder="1" applyAlignment="1">
      <alignment vertical="top" wrapText="1"/>
    </xf>
    <xf numFmtId="0" fontId="3" fillId="2" borderId="20" xfId="0" applyFont="1" applyFill="1" applyBorder="1" applyAlignment="1">
      <alignment vertical="top" wrapText="1"/>
    </xf>
    <xf numFmtId="0" fontId="0" fillId="3" borderId="40" xfId="0" applyFill="1" applyBorder="1" applyAlignment="1" applyProtection="1">
      <alignment horizontal="left" vertical="top" wrapText="1"/>
      <protection locked="0"/>
    </xf>
    <xf numFmtId="0" fontId="0" fillId="9" borderId="40" xfId="0" applyFill="1" applyBorder="1" applyAlignment="1" applyProtection="1">
      <alignment horizontal="left" vertical="top" wrapText="1"/>
      <protection locked="0"/>
    </xf>
    <xf numFmtId="0" fontId="0" fillId="5" borderId="40" xfId="0" applyFill="1" applyBorder="1" applyAlignment="1" applyProtection="1">
      <alignment horizontal="left" vertical="top" wrapText="1"/>
      <protection locked="0"/>
    </xf>
    <xf numFmtId="0" fontId="30" fillId="0" borderId="44" xfId="0" applyFont="1" applyBorder="1" applyAlignment="1">
      <alignment vertical="top" wrapText="1"/>
    </xf>
    <xf numFmtId="0" fontId="0" fillId="0" borderId="2" xfId="0" applyBorder="1" applyAlignment="1">
      <alignment horizontal="left" vertical="top" wrapText="1"/>
    </xf>
    <xf numFmtId="0" fontId="4" fillId="2" borderId="45" xfId="0" applyFont="1" applyFill="1" applyBorder="1" applyAlignment="1">
      <alignment vertical="top" wrapText="1"/>
    </xf>
    <xf numFmtId="0" fontId="0" fillId="0" borderId="45" xfId="0" applyBorder="1" applyAlignment="1">
      <alignment vertical="top" wrapText="1"/>
    </xf>
    <xf numFmtId="0" fontId="0" fillId="0" borderId="40" xfId="0" applyBorder="1" applyAlignment="1">
      <alignment vertical="top" wrapText="1"/>
    </xf>
    <xf numFmtId="0" fontId="0" fillId="2" borderId="32" xfId="0" applyFill="1" applyBorder="1" applyAlignment="1">
      <alignment vertical="top" wrapText="1"/>
    </xf>
    <xf numFmtId="0" fontId="0" fillId="0" borderId="0" xfId="0" applyAlignment="1">
      <alignment vertical="top" wrapText="1"/>
    </xf>
    <xf numFmtId="0" fontId="0" fillId="0" borderId="40" xfId="0" applyBorder="1" applyAlignment="1" applyProtection="1">
      <alignment vertical="top" wrapText="1"/>
      <protection locked="0"/>
    </xf>
    <xf numFmtId="0" fontId="0" fillId="22" borderId="45" xfId="0" applyFill="1" applyBorder="1" applyAlignment="1" applyProtection="1">
      <alignment vertical="top" wrapText="1"/>
      <protection locked="0"/>
    </xf>
    <xf numFmtId="0" fontId="0" fillId="9" borderId="2" xfId="0" applyFill="1" applyBorder="1" applyAlignment="1">
      <alignment vertical="top" wrapText="1"/>
    </xf>
    <xf numFmtId="0" fontId="0" fillId="9" borderId="0" xfId="0" applyFill="1" applyAlignment="1">
      <alignment vertical="top" wrapText="1"/>
    </xf>
    <xf numFmtId="0" fontId="0" fillId="5" borderId="2" xfId="0" applyFill="1" applyBorder="1" applyAlignment="1">
      <alignment vertical="top" wrapText="1"/>
    </xf>
    <xf numFmtId="0" fontId="0" fillId="5" borderId="0" xfId="0" applyFill="1" applyAlignment="1">
      <alignment vertical="top" wrapText="1"/>
    </xf>
    <xf numFmtId="0" fontId="15" fillId="2" borderId="2" xfId="0" applyFont="1" applyFill="1" applyBorder="1" applyAlignment="1">
      <alignment vertical="top" wrapText="1"/>
    </xf>
    <xf numFmtId="0" fontId="0" fillId="0" borderId="2" xfId="0" applyBorder="1" applyAlignment="1">
      <alignment vertical="top" wrapText="1"/>
    </xf>
    <xf numFmtId="0" fontId="4" fillId="2" borderId="54" xfId="0" applyFont="1" applyFill="1" applyBorder="1" applyAlignment="1">
      <alignment vertical="top" wrapText="1"/>
    </xf>
    <xf numFmtId="0" fontId="0" fillId="0" borderId="54" xfId="0" applyBorder="1" applyAlignment="1">
      <alignment vertical="top" wrapText="1"/>
    </xf>
    <xf numFmtId="0" fontId="3" fillId="19" borderId="25" xfId="0" applyFont="1" applyFill="1" applyBorder="1" applyAlignment="1">
      <alignment vertical="top" wrapText="1"/>
    </xf>
    <xf numFmtId="0" fontId="0" fillId="0" borderId="25" xfId="0" applyBorder="1" applyAlignment="1">
      <alignment vertical="top" wrapText="1"/>
    </xf>
    <xf numFmtId="0" fontId="23" fillId="2" borderId="25" xfId="0" applyFont="1" applyFill="1" applyBorder="1" applyAlignment="1">
      <alignment vertical="top" wrapText="1"/>
    </xf>
    <xf numFmtId="0" fontId="0" fillId="3" borderId="32" xfId="0" applyFill="1" applyBorder="1" applyAlignment="1" applyProtection="1">
      <alignment vertical="top" wrapText="1"/>
      <protection locked="0"/>
    </xf>
    <xf numFmtId="0" fontId="0" fillId="9" borderId="0" xfId="0" applyFill="1" applyAlignment="1" applyProtection="1">
      <alignment vertical="top" wrapText="1"/>
      <protection locked="0"/>
    </xf>
    <xf numFmtId="0" fontId="0" fillId="9" borderId="32" xfId="0" applyFill="1" applyBorder="1" applyAlignment="1" applyProtection="1">
      <alignment vertical="top" wrapText="1"/>
      <protection locked="0"/>
    </xf>
    <xf numFmtId="0" fontId="4" fillId="19" borderId="67" xfId="0" applyFont="1" applyFill="1" applyBorder="1" applyAlignment="1">
      <alignment vertical="top" wrapText="1"/>
    </xf>
    <xf numFmtId="0" fontId="4" fillId="19" borderId="32" xfId="0" applyFont="1" applyFill="1" applyBorder="1" applyAlignment="1">
      <alignment vertical="top" wrapText="1"/>
    </xf>
    <xf numFmtId="0" fontId="4" fillId="19" borderId="50" xfId="0" applyFont="1" applyFill="1" applyBorder="1" applyAlignment="1">
      <alignment vertical="top" wrapText="1"/>
    </xf>
    <xf numFmtId="0" fontId="0" fillId="0" borderId="50" xfId="0" applyBorder="1" applyAlignment="1">
      <alignment vertical="top" wrapText="1"/>
    </xf>
    <xf numFmtId="0" fontId="4" fillId="2" borderId="31" xfId="0" applyFont="1" applyFill="1" applyBorder="1" applyAlignment="1">
      <alignment vertical="top" wrapText="1"/>
    </xf>
    <xf numFmtId="0" fontId="4" fillId="2" borderId="0" xfId="0" applyFont="1" applyFill="1" applyAlignment="1">
      <alignment vertical="top" wrapText="1"/>
    </xf>
    <xf numFmtId="0" fontId="4" fillId="2" borderId="40" xfId="0" applyFont="1" applyFill="1" applyBorder="1" applyAlignment="1">
      <alignment vertical="top" wrapText="1"/>
    </xf>
    <xf numFmtId="0" fontId="0" fillId="3" borderId="31" xfId="0" applyFill="1" applyBorder="1" applyAlignment="1" applyProtection="1">
      <alignment vertical="top" wrapText="1" readingOrder="1"/>
      <protection locked="0"/>
    </xf>
    <xf numFmtId="0" fontId="0" fillId="3" borderId="0" xfId="0" applyFill="1" applyAlignment="1" applyProtection="1">
      <alignment vertical="top" wrapText="1" readingOrder="1"/>
      <protection locked="0"/>
    </xf>
    <xf numFmtId="0" fontId="0" fillId="3" borderId="40" xfId="0" applyFill="1" applyBorder="1" applyAlignment="1" applyProtection="1">
      <alignment vertical="top" wrapText="1" readingOrder="1"/>
      <protection locked="0"/>
    </xf>
    <xf numFmtId="0" fontId="3" fillId="19" borderId="32" xfId="0" applyFont="1" applyFill="1" applyBorder="1" applyAlignment="1">
      <alignment vertical="top" wrapText="1"/>
    </xf>
    <xf numFmtId="0" fontId="0" fillId="0" borderId="32" xfId="0" applyBorder="1" applyAlignment="1">
      <alignment vertical="top" wrapText="1"/>
    </xf>
    <xf numFmtId="0" fontId="4" fillId="19" borderId="0" xfId="0" applyFont="1" applyFill="1" applyAlignment="1">
      <alignment horizontal="left" vertical="top" wrapText="1"/>
    </xf>
    <xf numFmtId="0" fontId="4" fillId="19" borderId="65" xfId="0" applyFont="1" applyFill="1" applyBorder="1" applyAlignment="1">
      <alignment horizontal="left" vertical="top" wrapText="1"/>
    </xf>
    <xf numFmtId="0" fontId="0" fillId="22" borderId="31" xfId="0" applyFill="1" applyBorder="1" applyAlignment="1" applyProtection="1">
      <alignment vertical="top" wrapText="1" readingOrder="1"/>
      <protection locked="0"/>
    </xf>
    <xf numFmtId="0" fontId="0" fillId="22" borderId="0" xfId="0" applyFill="1" applyAlignment="1" applyProtection="1">
      <alignment vertical="top" wrapText="1" readingOrder="1"/>
      <protection locked="0"/>
    </xf>
    <xf numFmtId="0" fontId="0" fillId="22" borderId="40" xfId="0" applyFill="1" applyBorder="1" applyAlignment="1" applyProtection="1">
      <alignment vertical="top" wrapText="1" readingOrder="1"/>
      <protection locked="0"/>
    </xf>
    <xf numFmtId="0" fontId="0" fillId="5" borderId="31" xfId="0" applyFill="1" applyBorder="1" applyAlignment="1" applyProtection="1">
      <alignment vertical="top" wrapText="1" readingOrder="1"/>
      <protection locked="0"/>
    </xf>
    <xf numFmtId="0" fontId="0" fillId="5" borderId="0" xfId="0" applyFill="1" applyAlignment="1" applyProtection="1">
      <alignment vertical="top" wrapText="1" readingOrder="1"/>
      <protection locked="0"/>
    </xf>
    <xf numFmtId="0" fontId="0" fillId="5" borderId="40" xfId="0" applyFill="1" applyBorder="1" applyAlignment="1" applyProtection="1">
      <alignment vertical="top" wrapText="1" readingOrder="1"/>
      <protection locked="0"/>
    </xf>
    <xf numFmtId="0" fontId="0" fillId="5" borderId="0" xfId="0" applyFill="1" applyAlignment="1" applyProtection="1">
      <alignment vertical="top" wrapText="1"/>
      <protection locked="0"/>
    </xf>
    <xf numFmtId="0" fontId="0" fillId="5" borderId="32" xfId="0" applyFill="1" applyBorder="1" applyAlignment="1" applyProtection="1">
      <alignment vertical="top" wrapText="1"/>
      <protection locked="0"/>
    </xf>
    <xf numFmtId="0" fontId="0" fillId="0" borderId="0" xfId="0" applyAlignment="1" applyProtection="1">
      <alignment vertical="top" wrapText="1"/>
      <protection locked="0"/>
    </xf>
    <xf numFmtId="0" fontId="3" fillId="24" borderId="19" xfId="0" applyFont="1" applyFill="1" applyBorder="1" applyAlignment="1">
      <alignment vertical="top" wrapText="1"/>
    </xf>
    <xf numFmtId="0" fontId="0" fillId="23" borderId="0" xfId="0" applyFill="1" applyAlignment="1">
      <alignment vertical="top" wrapText="1"/>
    </xf>
    <xf numFmtId="0" fontId="0" fillId="23" borderId="7" xfId="0" applyFill="1" applyBorder="1" applyAlignment="1">
      <alignment vertical="top" wrapText="1"/>
    </xf>
    <xf numFmtId="0" fontId="4" fillId="19" borderId="45" xfId="0" applyFont="1" applyFill="1" applyBorder="1" applyAlignment="1">
      <alignment vertical="top" wrapText="1"/>
    </xf>
    <xf numFmtId="0" fontId="3" fillId="0" borderId="2" xfId="0" applyFont="1" applyBorder="1" applyAlignment="1">
      <alignment horizontal="center" vertical="top"/>
    </xf>
    <xf numFmtId="0" fontId="0" fillId="2" borderId="37" xfId="0" applyFill="1" applyBorder="1" applyAlignment="1">
      <alignment vertical="top" wrapText="1"/>
    </xf>
    <xf numFmtId="0" fontId="0" fillId="0" borderId="7" xfId="0" applyBorder="1" applyAlignment="1" applyProtection="1">
      <alignment vertical="top" wrapText="1"/>
      <protection locked="0"/>
    </xf>
    <xf numFmtId="0" fontId="27" fillId="3" borderId="2" xfId="8" applyFill="1" applyBorder="1" applyAlignment="1">
      <alignment vertical="top" wrapText="1"/>
    </xf>
    <xf numFmtId="0" fontId="27" fillId="3" borderId="0" xfId="8" applyFill="1" applyAlignment="1">
      <alignment vertical="top" wrapText="1"/>
    </xf>
    <xf numFmtId="0" fontId="27" fillId="3" borderId="32" xfId="8" applyFill="1" applyBorder="1" applyAlignment="1">
      <alignment vertical="top" wrapText="1"/>
    </xf>
    <xf numFmtId="0" fontId="0" fillId="9" borderId="32" xfId="0" applyFill="1" applyBorder="1" applyAlignment="1">
      <alignment vertical="top" wrapText="1"/>
    </xf>
    <xf numFmtId="0" fontId="0" fillId="5" borderId="7" xfId="0" applyFill="1" applyBorder="1" applyAlignment="1">
      <alignment vertical="top" wrapText="1"/>
    </xf>
    <xf numFmtId="0" fontId="0" fillId="3" borderId="37" xfId="0" applyFill="1" applyBorder="1" applyAlignment="1" applyProtection="1">
      <alignment vertical="top" wrapText="1"/>
      <protection locked="0"/>
    </xf>
    <xf numFmtId="0" fontId="0" fillId="0" borderId="41" xfId="0" applyBorder="1" applyAlignment="1" applyProtection="1">
      <alignment vertical="top" wrapText="1"/>
      <protection locked="0"/>
    </xf>
    <xf numFmtId="0" fontId="0" fillId="9" borderId="54" xfId="0" applyFill="1" applyBorder="1" applyAlignment="1" applyProtection="1">
      <alignment vertical="top" wrapText="1"/>
      <protection locked="0"/>
    </xf>
    <xf numFmtId="0" fontId="0" fillId="5" borderId="37" xfId="0" applyFill="1" applyBorder="1" applyAlignment="1" applyProtection="1">
      <alignment vertical="top" wrapText="1"/>
      <protection locked="0"/>
    </xf>
    <xf numFmtId="0" fontId="0" fillId="3" borderId="41" xfId="0" applyFill="1" applyBorder="1" applyAlignment="1" applyProtection="1">
      <alignment vertical="top" wrapText="1"/>
      <protection locked="0"/>
    </xf>
    <xf numFmtId="0" fontId="0" fillId="5" borderId="41" xfId="0" applyFill="1" applyBorder="1" applyAlignment="1" applyProtection="1">
      <alignment vertical="top" wrapText="1"/>
      <protection locked="0"/>
    </xf>
    <xf numFmtId="0" fontId="0" fillId="5" borderId="7" xfId="0" applyFill="1" applyBorder="1" applyAlignment="1" applyProtection="1">
      <alignment vertical="top" wrapText="1"/>
      <protection locked="0"/>
    </xf>
    <xf numFmtId="49" fontId="0" fillId="0" borderId="2" xfId="0" applyNumberFormat="1" applyBorder="1" applyAlignment="1">
      <alignment horizontal="center" vertical="top"/>
    </xf>
    <xf numFmtId="49" fontId="0" fillId="0" borderId="0" xfId="0" applyNumberFormat="1" applyAlignment="1">
      <alignment horizontal="center" vertical="top"/>
    </xf>
    <xf numFmtId="0" fontId="0" fillId="0" borderId="7" xfId="0" applyBorder="1" applyAlignment="1">
      <alignment vertical="top" wrapText="1"/>
    </xf>
    <xf numFmtId="0" fontId="0" fillId="0" borderId="45" xfId="0" applyBorder="1" applyAlignment="1">
      <alignment horizontal="center" vertical="top"/>
    </xf>
    <xf numFmtId="0" fontId="0" fillId="2" borderId="7" xfId="0" applyFill="1" applyBorder="1" applyAlignment="1">
      <alignment vertical="top" wrapText="1"/>
    </xf>
    <xf numFmtId="0" fontId="4" fillId="19" borderId="0" xfId="0" applyFont="1" applyFill="1" applyAlignment="1">
      <alignment vertical="top" wrapText="1"/>
    </xf>
    <xf numFmtId="0" fontId="0" fillId="3" borderId="31" xfId="0" applyFill="1" applyBorder="1" applyAlignment="1" applyProtection="1">
      <alignment vertical="top" wrapText="1"/>
      <protection locked="0"/>
    </xf>
    <xf numFmtId="0" fontId="0" fillId="9" borderId="31" xfId="0" applyFill="1" applyBorder="1" applyAlignment="1" applyProtection="1">
      <alignment vertical="top" wrapText="1"/>
      <protection locked="0"/>
    </xf>
    <xf numFmtId="0" fontId="0" fillId="5" borderId="2" xfId="0" applyFill="1" applyBorder="1" applyAlignment="1" applyProtection="1">
      <alignment vertical="top" wrapText="1"/>
      <protection locked="0"/>
    </xf>
    <xf numFmtId="49" fontId="0" fillId="0" borderId="40" xfId="0" applyNumberFormat="1" applyBorder="1" applyAlignment="1">
      <alignment horizontal="center" vertical="top"/>
    </xf>
    <xf numFmtId="0" fontId="0" fillId="0" borderId="41" xfId="0" applyBorder="1" applyAlignment="1">
      <alignment horizontal="center" vertical="top"/>
    </xf>
    <xf numFmtId="0" fontId="4" fillId="19" borderId="37" xfId="0" applyFont="1" applyFill="1" applyBorder="1" applyAlignment="1">
      <alignment vertical="top" wrapText="1"/>
    </xf>
    <xf numFmtId="0" fontId="0" fillId="0" borderId="41" xfId="0" applyBorder="1" applyAlignment="1">
      <alignment vertical="top" wrapText="1"/>
    </xf>
    <xf numFmtId="0" fontId="4" fillId="19" borderId="7" xfId="0" applyFont="1" applyFill="1" applyBorder="1" applyAlignment="1">
      <alignment vertical="top" wrapText="1"/>
    </xf>
    <xf numFmtId="0" fontId="3" fillId="24" borderId="19" xfId="0" applyFont="1" applyFill="1" applyBorder="1" applyAlignment="1">
      <alignment vertical="top"/>
    </xf>
    <xf numFmtId="0" fontId="0" fillId="24" borderId="21" xfId="0" applyFill="1" applyBorder="1" applyAlignment="1">
      <alignment vertical="top"/>
    </xf>
    <xf numFmtId="0" fontId="26" fillId="23" borderId="0" xfId="0" applyFont="1" applyFill="1" applyAlignment="1">
      <alignment vertical="top" wrapText="1" readingOrder="1"/>
    </xf>
    <xf numFmtId="0" fontId="8" fillId="23" borderId="0" xfId="0" applyFont="1" applyFill="1" applyAlignment="1">
      <alignment vertical="top" wrapText="1"/>
    </xf>
    <xf numFmtId="0" fontId="15" fillId="2" borderId="31" xfId="0" applyFont="1" applyFill="1" applyBorder="1" applyAlignment="1">
      <alignment vertical="top" wrapText="1"/>
    </xf>
    <xf numFmtId="0" fontId="0" fillId="3" borderId="54" xfId="0" applyFill="1" applyBorder="1" applyAlignment="1" applyProtection="1">
      <alignment vertical="top" wrapText="1"/>
      <protection locked="0"/>
    </xf>
    <xf numFmtId="49" fontId="0" fillId="0" borderId="67" xfId="0" applyNumberFormat="1" applyBorder="1" applyAlignment="1">
      <alignment horizontal="center" vertical="top"/>
    </xf>
    <xf numFmtId="0" fontId="0" fillId="2" borderId="41" xfId="0" applyFill="1" applyBorder="1" applyAlignment="1">
      <alignment vertical="top" wrapText="1"/>
    </xf>
    <xf numFmtId="49" fontId="0" fillId="0" borderId="7" xfId="0" applyNumberFormat="1" applyBorder="1" applyAlignment="1">
      <alignment horizontal="center" vertical="top"/>
    </xf>
    <xf numFmtId="0" fontId="0" fillId="3" borderId="52" xfId="0" applyFill="1" applyBorder="1" applyAlignment="1" applyProtection="1">
      <alignment vertical="top" wrapText="1"/>
      <protection locked="0"/>
    </xf>
    <xf numFmtId="0" fontId="0" fillId="3" borderId="7" xfId="0" applyFill="1" applyBorder="1" applyAlignment="1" applyProtection="1">
      <alignment vertical="top" wrapText="1"/>
      <protection locked="0"/>
    </xf>
    <xf numFmtId="0" fontId="0" fillId="5" borderId="52" xfId="0" applyFill="1" applyBorder="1" applyAlignment="1" applyProtection="1">
      <alignment vertical="top" wrapText="1"/>
      <protection locked="0"/>
    </xf>
    <xf numFmtId="0" fontId="4" fillId="2" borderId="68" xfId="0" applyFont="1" applyFill="1" applyBorder="1" applyAlignment="1">
      <alignment vertical="top" wrapText="1"/>
    </xf>
    <xf numFmtId="0" fontId="0" fillId="0" borderId="69" xfId="0" applyBorder="1" applyAlignment="1">
      <alignment vertical="top" wrapText="1"/>
    </xf>
    <xf numFmtId="0" fontId="0" fillId="0" borderId="56" xfId="0" applyBorder="1" applyAlignment="1">
      <alignment horizontal="center" vertical="top"/>
    </xf>
    <xf numFmtId="0" fontId="0" fillId="0" borderId="57" xfId="0" applyBorder="1" applyAlignment="1">
      <alignment horizontal="center" vertical="top"/>
    </xf>
    <xf numFmtId="0" fontId="0" fillId="5" borderId="43" xfId="0" applyFill="1" applyBorder="1" applyAlignment="1" applyProtection="1">
      <alignment vertical="top" wrapText="1"/>
      <protection locked="0"/>
    </xf>
    <xf numFmtId="0" fontId="4" fillId="0" borderId="43" xfId="0" applyFont="1" applyBorder="1" applyAlignment="1">
      <alignment horizontal="center" vertical="top"/>
    </xf>
    <xf numFmtId="0" fontId="0" fillId="3" borderId="43" xfId="0" applyFill="1" applyBorder="1" applyAlignment="1" applyProtection="1">
      <alignment vertical="top" wrapText="1"/>
      <protection locked="0"/>
    </xf>
    <xf numFmtId="0" fontId="3" fillId="27" borderId="19" xfId="0" applyFont="1" applyFill="1" applyBorder="1" applyAlignment="1">
      <alignment vertical="top"/>
    </xf>
    <xf numFmtId="0" fontId="0" fillId="0" borderId="37" xfId="0" applyBorder="1" applyAlignment="1">
      <alignment horizontal="center" vertical="top"/>
    </xf>
    <xf numFmtId="0" fontId="4" fillId="2" borderId="43" xfId="0" applyFont="1" applyFill="1" applyBorder="1" applyAlignment="1">
      <alignment vertical="top" wrapText="1"/>
    </xf>
    <xf numFmtId="0" fontId="4" fillId="0" borderId="41" xfId="0" applyFont="1" applyBorder="1" applyAlignment="1">
      <alignment horizontal="center" vertical="top"/>
    </xf>
    <xf numFmtId="0" fontId="4" fillId="2" borderId="45" xfId="0" applyFont="1" applyFill="1" applyBorder="1" applyAlignment="1">
      <alignment vertical="top"/>
    </xf>
    <xf numFmtId="0" fontId="11" fillId="23" borderId="0" xfId="0" applyFont="1" applyFill="1" applyAlignment="1">
      <alignment vertical="top" wrapText="1"/>
    </xf>
    <xf numFmtId="0" fontId="24" fillId="0" borderId="1" xfId="0" applyFont="1" applyBorder="1" applyAlignment="1">
      <alignment horizontal="center"/>
    </xf>
    <xf numFmtId="0" fontId="4" fillId="10" borderId="0" xfId="0" applyFont="1" applyFill="1" applyAlignment="1">
      <alignment horizontal="left" vertical="top" wrapText="1"/>
    </xf>
    <xf numFmtId="0" fontId="15" fillId="24" borderId="19" xfId="0" applyFont="1" applyFill="1" applyBorder="1" applyAlignment="1">
      <alignment horizontal="left"/>
    </xf>
    <xf numFmtId="0" fontId="0" fillId="24" borderId="20" xfId="0" applyFill="1" applyBorder="1" applyAlignment="1">
      <alignment horizontal="left"/>
    </xf>
    <xf numFmtId="0" fontId="11" fillId="10" borderId="0" xfId="0" applyFont="1" applyFill="1" applyAlignment="1">
      <alignment horizontal="left" vertical="top" wrapText="1"/>
    </xf>
    <xf numFmtId="0" fontId="4" fillId="2" borderId="45" xfId="0" applyFont="1" applyFill="1" applyBorder="1" applyAlignment="1">
      <alignment horizontal="left" vertical="top" wrapText="1"/>
    </xf>
    <xf numFmtId="0" fontId="4" fillId="2" borderId="40" xfId="0" applyFont="1" applyFill="1" applyBorder="1" applyAlignment="1">
      <alignment horizontal="left" vertical="top" wrapText="1"/>
    </xf>
    <xf numFmtId="0" fontId="0" fillId="0" borderId="40" xfId="0" applyBorder="1" applyAlignment="1">
      <alignment horizontal="center" vertical="top"/>
    </xf>
    <xf numFmtId="0" fontId="0" fillId="5" borderId="40" xfId="0" applyFill="1" applyBorder="1" applyAlignment="1" applyProtection="1">
      <alignment vertical="top" wrapText="1"/>
      <protection locked="0"/>
    </xf>
    <xf numFmtId="0" fontId="4" fillId="2" borderId="2" xfId="0" applyFont="1" applyFill="1" applyBorder="1" applyAlignment="1">
      <alignment vertical="top" wrapText="1"/>
    </xf>
    <xf numFmtId="0" fontId="0" fillId="5" borderId="45" xfId="0" applyFill="1" applyBorder="1" applyAlignment="1" applyProtection="1">
      <alignment wrapText="1"/>
      <protection locked="0"/>
    </xf>
    <xf numFmtId="0" fontId="0" fillId="5" borderId="0" xfId="0" applyFill="1" applyAlignment="1" applyProtection="1">
      <alignment wrapText="1"/>
      <protection locked="0"/>
    </xf>
    <xf numFmtId="0" fontId="15" fillId="27" borderId="19" xfId="0" applyFont="1" applyFill="1" applyBorder="1" applyAlignment="1">
      <alignment vertical="top"/>
    </xf>
    <xf numFmtId="0" fontId="0" fillId="27" borderId="21" xfId="0" applyFill="1" applyBorder="1" applyAlignment="1">
      <alignment vertical="top"/>
    </xf>
    <xf numFmtId="0" fontId="4" fillId="10" borderId="0" xfId="0" applyFont="1" applyFill="1" applyAlignment="1">
      <alignment vertical="top" wrapText="1"/>
    </xf>
    <xf numFmtId="0" fontId="3" fillId="24" borderId="19" xfId="0" applyFont="1" applyFill="1" applyBorder="1"/>
    <xf numFmtId="0" fontId="0" fillId="24" borderId="20" xfId="0" applyFill="1" applyBorder="1"/>
    <xf numFmtId="0" fontId="0" fillId="24" borderId="21" xfId="0" applyFill="1" applyBorder="1"/>
    <xf numFmtId="0" fontId="0" fillId="6" borderId="0" xfId="0" applyFill="1" applyAlignment="1">
      <alignment vertical="top" wrapText="1"/>
    </xf>
    <xf numFmtId="0" fontId="3" fillId="4" borderId="19" xfId="0" applyFont="1" applyFill="1" applyBorder="1"/>
    <xf numFmtId="0" fontId="0" fillId="0" borderId="21" xfId="0" applyBorder="1"/>
    <xf numFmtId="0" fontId="30" fillId="0" borderId="0" xfId="0" applyFont="1" applyAlignment="1">
      <alignment vertical="top" wrapText="1"/>
    </xf>
    <xf numFmtId="0" fontId="8" fillId="2" borderId="7" xfId="0" applyFont="1" applyFill="1" applyBorder="1" applyAlignment="1">
      <alignment vertical="top" wrapText="1"/>
    </xf>
    <xf numFmtId="0" fontId="0" fillId="0" borderId="7" xfId="0" applyBorder="1"/>
    <xf numFmtId="0" fontId="0" fillId="0" borderId="8" xfId="0" applyBorder="1"/>
    <xf numFmtId="0" fontId="4" fillId="2" borderId="41" xfId="0" applyFont="1" applyFill="1" applyBorder="1" applyAlignment="1">
      <alignment vertical="top"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18" xfId="0" applyFont="1" applyBorder="1" applyAlignment="1">
      <alignment horizontal="center" vertical="center" wrapText="1"/>
    </xf>
    <xf numFmtId="0" fontId="3" fillId="24" borderId="19" xfId="0" applyFont="1" applyFill="1" applyBorder="1" applyAlignment="1">
      <alignment wrapText="1"/>
    </xf>
    <xf numFmtId="0" fontId="13" fillId="2" borderId="41" xfId="0" applyFont="1" applyFill="1" applyBorder="1" applyAlignment="1">
      <alignment vertical="top" wrapText="1"/>
    </xf>
    <xf numFmtId="0" fontId="0" fillId="0" borderId="50" xfId="0" applyBorder="1" applyAlignment="1">
      <alignment horizontal="center" vertical="top"/>
    </xf>
    <xf numFmtId="0" fontId="0" fillId="0" borderId="50" xfId="0" applyBorder="1" applyAlignment="1" applyProtection="1">
      <alignment vertical="top" wrapText="1"/>
      <protection locked="0"/>
    </xf>
    <xf numFmtId="0" fontId="0" fillId="26" borderId="40" xfId="0" applyFill="1" applyBorder="1" applyAlignment="1" applyProtection="1">
      <alignment wrapText="1"/>
      <protection locked="0"/>
    </xf>
    <xf numFmtId="0" fontId="0" fillId="26" borderId="7" xfId="0" applyFill="1" applyBorder="1" applyAlignment="1" applyProtection="1">
      <alignment wrapText="1"/>
      <protection locked="0"/>
    </xf>
    <xf numFmtId="165" fontId="0" fillId="3" borderId="40" xfId="0" applyNumberFormat="1" applyFill="1" applyBorder="1" applyAlignment="1" applyProtection="1">
      <alignment vertical="top" wrapText="1"/>
      <protection locked="0"/>
    </xf>
    <xf numFmtId="165" fontId="0" fillId="3" borderId="7" xfId="0" applyNumberFormat="1" applyFill="1" applyBorder="1" applyAlignment="1" applyProtection="1">
      <alignment vertical="top" wrapText="1"/>
      <protection locked="0"/>
    </xf>
    <xf numFmtId="165" fontId="0" fillId="3" borderId="37" xfId="0" applyNumberFormat="1" applyFill="1" applyBorder="1" applyAlignment="1" applyProtection="1">
      <alignment vertical="top" wrapText="1"/>
      <protection locked="0"/>
    </xf>
    <xf numFmtId="10" fontId="0" fillId="3" borderId="41" xfId="0" applyNumberFormat="1" applyFill="1" applyBorder="1" applyAlignment="1" applyProtection="1">
      <alignment vertical="top" wrapText="1"/>
      <protection locked="0"/>
    </xf>
    <xf numFmtId="165" fontId="0" fillId="3" borderId="41" xfId="0" applyNumberFormat="1" applyFill="1" applyBorder="1" applyAlignment="1" applyProtection="1">
      <alignment vertical="top" wrapText="1"/>
      <protection locked="0"/>
    </xf>
    <xf numFmtId="0" fontId="0" fillId="26" borderId="37" xfId="0" applyFill="1" applyBorder="1" applyAlignment="1" applyProtection="1">
      <alignment wrapText="1"/>
      <protection locked="0"/>
    </xf>
    <xf numFmtId="0" fontId="0" fillId="26" borderId="41" xfId="0" applyFill="1" applyBorder="1" applyAlignment="1" applyProtection="1">
      <alignment wrapText="1"/>
      <protection locked="0"/>
    </xf>
    <xf numFmtId="0" fontId="0" fillId="26" borderId="45" xfId="0" applyFill="1" applyBorder="1" applyAlignment="1" applyProtection="1">
      <alignment wrapText="1"/>
      <protection locked="0"/>
    </xf>
    <xf numFmtId="0" fontId="0" fillId="26" borderId="0" xfId="0" applyFill="1" applyAlignment="1" applyProtection="1">
      <alignment wrapText="1"/>
      <protection locked="0"/>
    </xf>
    <xf numFmtId="0" fontId="0" fillId="2" borderId="52" xfId="0" applyFill="1" applyBorder="1" applyAlignment="1">
      <alignment vertical="top" wrapText="1"/>
    </xf>
    <xf numFmtId="0" fontId="0" fillId="0" borderId="52" xfId="0" applyBorder="1" applyAlignment="1">
      <alignment horizontal="center" vertical="top"/>
    </xf>
    <xf numFmtId="0" fontId="0" fillId="0" borderId="41" xfId="0" applyBorder="1" applyAlignment="1" applyProtection="1">
      <alignment wrapText="1"/>
      <protection locked="0"/>
    </xf>
    <xf numFmtId="0" fontId="0" fillId="3" borderId="0" xfId="0" applyFill="1" applyAlignment="1" applyProtection="1">
      <alignment horizontal="left" vertical="top" wrapText="1"/>
      <protection locked="0"/>
    </xf>
    <xf numFmtId="0" fontId="0" fillId="26" borderId="2" xfId="0" applyFill="1" applyBorder="1" applyAlignment="1" applyProtection="1">
      <alignment horizontal="center" wrapText="1"/>
      <protection locked="0"/>
    </xf>
    <xf numFmtId="0" fontId="0" fillId="0" borderId="7" xfId="0" applyBorder="1" applyAlignment="1">
      <alignment vertical="top"/>
    </xf>
    <xf numFmtId="0" fontId="0" fillId="0" borderId="8" xfId="0" applyBorder="1" applyAlignment="1">
      <alignment vertical="top"/>
    </xf>
    <xf numFmtId="0" fontId="3" fillId="3" borderId="34" xfId="0" applyFont="1" applyFill="1" applyBorder="1" applyAlignment="1">
      <alignment horizontal="center" wrapText="1"/>
    </xf>
    <xf numFmtId="0" fontId="3" fillId="3" borderId="25" xfId="0" applyFont="1" applyFill="1" applyBorder="1" applyAlignment="1">
      <alignment horizontal="center" wrapText="1"/>
    </xf>
    <xf numFmtId="0" fontId="3" fillId="3" borderId="24" xfId="0" applyFont="1" applyFill="1" applyBorder="1" applyAlignment="1">
      <alignment horizontal="center" wrapText="1"/>
    </xf>
    <xf numFmtId="0" fontId="3" fillId="2" borderId="19" xfId="0" applyFont="1" applyFill="1" applyBorder="1" applyAlignment="1">
      <alignment horizontal="center" wrapText="1"/>
    </xf>
    <xf numFmtId="0" fontId="3" fillId="2" borderId="20" xfId="0" applyFont="1" applyFill="1" applyBorder="1" applyAlignment="1">
      <alignment horizontal="center" wrapText="1"/>
    </xf>
    <xf numFmtId="0" fontId="3" fillId="2" borderId="21" xfId="0" applyFont="1" applyFill="1" applyBorder="1" applyAlignment="1">
      <alignment horizontal="center" wrapText="1"/>
    </xf>
    <xf numFmtId="0" fontId="3" fillId="3" borderId="1" xfId="0" applyFont="1" applyFill="1" applyBorder="1" applyAlignment="1">
      <alignment horizontal="center" wrapText="1"/>
    </xf>
    <xf numFmtId="0" fontId="3" fillId="2" borderId="1" xfId="0" applyFont="1" applyFill="1" applyBorder="1" applyAlignment="1">
      <alignment horizontal="center" wrapText="1"/>
    </xf>
    <xf numFmtId="0" fontId="3" fillId="3" borderId="62" xfId="0" applyFont="1" applyFill="1" applyBorder="1" applyAlignment="1">
      <alignment wrapText="1"/>
    </xf>
    <xf numFmtId="0" fontId="3" fillId="3" borderId="32" xfId="0" applyFont="1" applyFill="1" applyBorder="1" applyAlignment="1">
      <alignment wrapText="1"/>
    </xf>
    <xf numFmtId="0" fontId="3" fillId="3" borderId="63" xfId="0" applyFont="1" applyFill="1" applyBorder="1" applyAlignment="1">
      <alignment wrapText="1"/>
    </xf>
    <xf numFmtId="0" fontId="3" fillId="3" borderId="19" xfId="0" applyFont="1" applyFill="1" applyBorder="1" applyAlignment="1">
      <alignment horizontal="center" wrapText="1"/>
    </xf>
    <xf numFmtId="0" fontId="3" fillId="3" borderId="20" xfId="0" applyFont="1" applyFill="1" applyBorder="1" applyAlignment="1">
      <alignment horizontal="center" wrapText="1"/>
    </xf>
    <xf numFmtId="0" fontId="3" fillId="3" borderId="21" xfId="0" applyFont="1" applyFill="1" applyBorder="1" applyAlignment="1">
      <alignment horizontal="center" wrapText="1"/>
    </xf>
    <xf numFmtId="0" fontId="0" fillId="0" borderId="0" xfId="0" quotePrefix="1" applyAlignment="1">
      <alignment wrapText="1"/>
    </xf>
    <xf numFmtId="0" fontId="10" fillId="0" borderId="0" xfId="0" applyFont="1" applyAlignment="1">
      <alignment wrapText="1"/>
    </xf>
    <xf numFmtId="0" fontId="7" fillId="0" borderId="30" xfId="0" applyFont="1" applyBorder="1" applyAlignment="1">
      <alignment vertical="top" wrapText="1"/>
    </xf>
    <xf numFmtId="0" fontId="0" fillId="0" borderId="0" xfId="0" applyAlignment="1">
      <alignment wrapText="1"/>
    </xf>
    <xf numFmtId="0" fontId="0" fillId="0" borderId="20" xfId="0" applyBorder="1"/>
    <xf numFmtId="0" fontId="3" fillId="3" borderId="1" xfId="0" applyFont="1" applyFill="1" applyBorder="1" applyAlignment="1">
      <alignment horizontal="center"/>
    </xf>
    <xf numFmtId="0" fontId="3" fillId="2" borderId="19" xfId="0" applyFont="1" applyFill="1" applyBorder="1" applyAlignment="1">
      <alignment horizontal="center"/>
    </xf>
    <xf numFmtId="0" fontId="3" fillId="2" borderId="20" xfId="0" applyFont="1" applyFill="1" applyBorder="1" applyAlignment="1">
      <alignment horizontal="center"/>
    </xf>
    <xf numFmtId="0" fontId="3" fillId="2" borderId="21" xfId="0" applyFont="1" applyFill="1" applyBorder="1" applyAlignment="1">
      <alignment horizontal="center"/>
    </xf>
    <xf numFmtId="0" fontId="0" fillId="6" borderId="0" xfId="0" applyFill="1" applyAlignment="1">
      <alignment wrapText="1"/>
    </xf>
    <xf numFmtId="0" fontId="10" fillId="0" borderId="0" xfId="0" applyFont="1" applyAlignment="1">
      <alignment vertical="top" wrapText="1"/>
    </xf>
    <xf numFmtId="0" fontId="3" fillId="3" borderId="35" xfId="0" applyFont="1" applyFill="1" applyBorder="1" applyAlignment="1">
      <alignment horizontal="center" wrapText="1"/>
    </xf>
    <xf numFmtId="0" fontId="0" fillId="23" borderId="0" xfId="0" applyFill="1" applyAlignment="1">
      <alignment horizontal="left" vertical="top" wrapText="1"/>
    </xf>
    <xf numFmtId="0" fontId="15" fillId="24" borderId="20" xfId="0" applyFont="1" applyFill="1" applyBorder="1" applyAlignment="1">
      <alignment horizontal="left"/>
    </xf>
    <xf numFmtId="0" fontId="15" fillId="9" borderId="19" xfId="0" applyFont="1" applyFill="1" applyBorder="1" applyAlignment="1">
      <alignment horizontal="center" wrapText="1"/>
    </xf>
    <xf numFmtId="0" fontId="15" fillId="9" borderId="20" xfId="0" applyFont="1" applyFill="1" applyBorder="1" applyAlignment="1">
      <alignment horizontal="center" wrapText="1"/>
    </xf>
    <xf numFmtId="0" fontId="15" fillId="9" borderId="21" xfId="0" applyFont="1" applyFill="1" applyBorder="1" applyAlignment="1">
      <alignment horizontal="center" wrapText="1"/>
    </xf>
    <xf numFmtId="0" fontId="3" fillId="9" borderId="19" xfId="0" applyFont="1" applyFill="1" applyBorder="1" applyAlignment="1">
      <alignment horizontal="center" wrapText="1"/>
    </xf>
    <xf numFmtId="0" fontId="3" fillId="9" borderId="20" xfId="0" applyFont="1" applyFill="1" applyBorder="1" applyAlignment="1">
      <alignment horizontal="center" wrapText="1"/>
    </xf>
    <xf numFmtId="0" fontId="3" fillId="9" borderId="21" xfId="0" applyFont="1" applyFill="1" applyBorder="1" applyAlignment="1">
      <alignment horizontal="center" wrapText="1"/>
    </xf>
    <xf numFmtId="0" fontId="3" fillId="3" borderId="21" xfId="0" applyFont="1" applyFill="1" applyBorder="1" applyAlignment="1">
      <alignment horizontal="center"/>
    </xf>
    <xf numFmtId="0" fontId="3" fillId="9" borderId="21" xfId="0" applyFont="1" applyFill="1" applyBorder="1" applyAlignment="1">
      <alignment horizontal="center"/>
    </xf>
    <xf numFmtId="0" fontId="3" fillId="9" borderId="1" xfId="0" applyFont="1" applyFill="1" applyBorder="1" applyAlignment="1">
      <alignment horizontal="center"/>
    </xf>
    <xf numFmtId="0" fontId="3" fillId="2" borderId="1" xfId="0" applyFont="1" applyFill="1" applyBorder="1" applyAlignment="1">
      <alignment horizontal="center"/>
    </xf>
    <xf numFmtId="0" fontId="4" fillId="7" borderId="45" xfId="0" applyFont="1" applyFill="1" applyBorder="1" applyAlignment="1">
      <alignment vertical="top" wrapText="1"/>
    </xf>
    <xf numFmtId="0" fontId="4" fillId="7" borderId="0" xfId="0" applyFont="1" applyFill="1" applyAlignment="1">
      <alignment vertical="top" wrapText="1"/>
    </xf>
    <xf numFmtId="0" fontId="4" fillId="7" borderId="7" xfId="0" applyFont="1" applyFill="1" applyBorder="1" applyAlignment="1">
      <alignment vertical="top" wrapText="1"/>
    </xf>
    <xf numFmtId="0" fontId="0" fillId="5" borderId="7" xfId="0" applyFill="1" applyBorder="1" applyAlignment="1" applyProtection="1">
      <alignment wrapText="1"/>
      <protection locked="0"/>
    </xf>
    <xf numFmtId="0" fontId="3" fillId="4" borderId="21" xfId="0" applyFont="1" applyFill="1" applyBorder="1" applyAlignment="1">
      <alignment horizontal="left"/>
    </xf>
    <xf numFmtId="0" fontId="0" fillId="23" borderId="2" xfId="0" applyFill="1" applyBorder="1" applyAlignment="1">
      <alignment vertical="top" wrapText="1"/>
    </xf>
    <xf numFmtId="0" fontId="0" fillId="7" borderId="2" xfId="0" applyFill="1" applyBorder="1" applyAlignment="1">
      <alignment horizontal="left" vertical="top" wrapText="1"/>
    </xf>
    <xf numFmtId="0" fontId="0" fillId="0" borderId="0" xfId="0" applyAlignment="1">
      <alignment horizontal="left" vertical="top" wrapText="1"/>
    </xf>
    <xf numFmtId="0" fontId="0" fillId="0" borderId="0" xfId="0" applyAlignment="1" applyProtection="1">
      <alignment horizontal="left" vertical="top" wrapText="1"/>
      <protection locked="0"/>
    </xf>
    <xf numFmtId="0" fontId="0" fillId="7" borderId="2" xfId="0" applyFill="1" applyBorder="1" applyAlignment="1">
      <alignment vertical="top" wrapText="1"/>
    </xf>
    <xf numFmtId="0" fontId="4" fillId="7" borderId="37" xfId="0" applyFont="1" applyFill="1" applyBorder="1" applyAlignment="1">
      <alignment vertical="top" wrapText="1"/>
    </xf>
    <xf numFmtId="0" fontId="4" fillId="7" borderId="2" xfId="0" applyFont="1" applyFill="1" applyBorder="1" applyAlignment="1">
      <alignment vertical="top" wrapText="1"/>
    </xf>
    <xf numFmtId="0" fontId="4" fillId="7" borderId="40" xfId="0" applyFont="1" applyFill="1" applyBorder="1" applyAlignment="1">
      <alignment vertical="top" wrapText="1"/>
    </xf>
    <xf numFmtId="0" fontId="4" fillId="7" borderId="45" xfId="0" applyFont="1" applyFill="1" applyBorder="1" applyAlignment="1">
      <alignment vertical="top"/>
    </xf>
    <xf numFmtId="0" fontId="4" fillId="7" borderId="40" xfId="0" applyFont="1" applyFill="1" applyBorder="1" applyAlignment="1">
      <alignment vertical="top"/>
    </xf>
    <xf numFmtId="0" fontId="0" fillId="3" borderId="45" xfId="0" applyFill="1" applyBorder="1" applyAlignment="1" applyProtection="1">
      <alignment horizontal="left" vertical="top" wrapText="1"/>
      <protection locked="0"/>
    </xf>
    <xf numFmtId="0" fontId="0" fillId="4" borderId="0" xfId="0" applyFill="1" applyAlignment="1">
      <alignment vertical="top" wrapText="1"/>
    </xf>
    <xf numFmtId="0" fontId="0" fillId="5" borderId="3" xfId="0" applyFill="1" applyBorder="1" applyAlignment="1">
      <alignment horizontal="center" vertical="top"/>
    </xf>
    <xf numFmtId="0" fontId="0" fillId="5" borderId="5" xfId="0" applyFill="1" applyBorder="1" applyAlignment="1">
      <alignment horizontal="center" vertical="top"/>
    </xf>
    <xf numFmtId="0" fontId="0" fillId="5" borderId="6" xfId="0" applyFill="1" applyBorder="1" applyAlignment="1">
      <alignment horizontal="center" vertical="top"/>
    </xf>
    <xf numFmtId="0" fontId="0" fillId="2" borderId="4" xfId="0" applyFill="1" applyBorder="1" applyAlignment="1">
      <alignment vertical="top" wrapText="1"/>
    </xf>
    <xf numFmtId="0" fontId="0" fillId="0" borderId="30" xfId="0" applyBorder="1" applyAlignment="1">
      <alignment vertical="top" wrapText="1"/>
    </xf>
    <xf numFmtId="0" fontId="0" fillId="0" borderId="8" xfId="0" applyBorder="1" applyAlignment="1">
      <alignment vertical="top" wrapText="1"/>
    </xf>
    <xf numFmtId="0" fontId="0" fillId="23" borderId="6" xfId="0" applyFill="1" applyBorder="1" applyAlignment="1">
      <alignment vertical="top" wrapText="1" readingOrder="1"/>
    </xf>
  </cellXfs>
  <cellStyles count="9">
    <cellStyle name="60% - Accent1" xfId="4" builtinId="32"/>
    <cellStyle name="60% - Accent2" xfId="5" builtinId="36"/>
    <cellStyle name="60% - Accent4" xfId="6" builtinId="44"/>
    <cellStyle name="60% - Accent6" xfId="7" builtinId="52"/>
    <cellStyle name="Hyperlink" xfId="8" builtinId="8"/>
    <cellStyle name="Normal" xfId="0" builtinId="0"/>
    <cellStyle name="Standaard 3" xfId="1" xr:uid="{12947BF0-B3A6-4B5A-B3CD-9250EA166799}"/>
    <cellStyle name="Standaard 3 2" xfId="2" xr:uid="{F84DC460-0320-4F54-954B-3A4409B49447}"/>
    <cellStyle name="Standaard_Totaaloverzicht nieuwe P-rapportages_26_07_05" xfId="3" xr:uid="{F4866FF8-B150-4A13-A116-035754C47414}"/>
  </cellStyles>
  <dxfs count="17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font>
    </dxf>
    <dxf>
      <font>
        <strike/>
      </font>
    </dxf>
    <dxf>
      <font>
        <color rgb="FF9C0006"/>
      </font>
      <fill>
        <patternFill>
          <bgColor rgb="FFFFC7CE"/>
        </patternFill>
      </fill>
    </dxf>
    <dxf>
      <font>
        <color rgb="FF9C0006"/>
      </font>
      <fill>
        <patternFill>
          <bgColor rgb="FFFFC7CE"/>
        </patternFill>
      </fill>
    </dxf>
    <dxf>
      <font>
        <strike/>
      </font>
    </dxf>
    <dxf>
      <font>
        <strike/>
      </font>
    </dxf>
    <dxf>
      <font>
        <color rgb="FF9C0006"/>
      </font>
      <fill>
        <patternFill>
          <bgColor rgb="FFFFC7CE"/>
        </patternFill>
      </fill>
    </dxf>
    <dxf>
      <font>
        <color rgb="FF9C0006"/>
      </font>
      <fill>
        <patternFill>
          <bgColor rgb="FFFFC7CE"/>
        </patternFill>
      </fill>
    </dxf>
    <dxf>
      <font>
        <strike/>
      </font>
    </dxf>
    <dxf>
      <font>
        <strike/>
      </font>
    </dxf>
    <dxf>
      <font>
        <color rgb="FF9C0006"/>
      </font>
      <fill>
        <patternFill>
          <bgColor rgb="FFFFC7CE"/>
        </patternFill>
      </fill>
    </dxf>
    <dxf>
      <font>
        <color rgb="FF9C0006"/>
      </font>
      <fill>
        <patternFill>
          <bgColor rgb="FFFFC7CE"/>
        </patternFill>
      </fill>
    </dxf>
    <dxf>
      <font>
        <strike/>
      </font>
    </dxf>
    <dxf>
      <font>
        <strike/>
      </font>
    </dxf>
    <dxf>
      <font>
        <color rgb="FF9C0006"/>
      </font>
      <fill>
        <patternFill>
          <bgColor rgb="FFFFC7CE"/>
        </patternFill>
      </fill>
    </dxf>
    <dxf>
      <font>
        <color rgb="FF9C0006"/>
      </font>
      <fill>
        <patternFill>
          <bgColor rgb="FFFFC7CE"/>
        </patternFill>
      </fill>
    </dxf>
    <dxf>
      <font>
        <strike/>
      </font>
    </dxf>
    <dxf>
      <font>
        <strike/>
      </font>
    </dxf>
    <dxf>
      <font>
        <color rgb="FF9C0006"/>
      </font>
      <fill>
        <patternFill>
          <bgColor rgb="FFFFC7CE"/>
        </patternFill>
      </fill>
    </dxf>
    <dxf>
      <font>
        <color rgb="FF9C0006"/>
      </font>
      <fill>
        <patternFill>
          <bgColor rgb="FFFFC7CE"/>
        </patternFill>
      </fill>
    </dxf>
    <dxf>
      <font>
        <strike/>
      </font>
    </dxf>
    <dxf>
      <font>
        <color rgb="FF9C0006"/>
      </font>
      <fill>
        <patternFill>
          <bgColor rgb="FFFFC7CE"/>
        </patternFill>
      </fill>
    </dxf>
    <dxf>
      <font>
        <color rgb="FF9C0006"/>
      </font>
      <fill>
        <patternFill>
          <bgColor rgb="FFFFC7CE"/>
        </patternFill>
      </fill>
    </dxf>
    <dxf>
      <font>
        <strike/>
      </font>
    </dxf>
    <dxf>
      <font>
        <strike/>
      </font>
    </dxf>
    <dxf>
      <font>
        <color rgb="FF9C0006"/>
      </font>
      <fill>
        <patternFill>
          <bgColor rgb="FFFFC7CE"/>
        </patternFill>
      </fill>
    </dxf>
    <dxf>
      <font>
        <color rgb="FF9C0006"/>
      </font>
      <fill>
        <patternFill>
          <bgColor rgb="FFFFC7CE"/>
        </patternFill>
      </fill>
    </dxf>
    <dxf>
      <font>
        <strike/>
      </font>
    </dxf>
    <dxf>
      <font>
        <strike/>
      </font>
    </dxf>
    <dxf>
      <font>
        <color rgb="FF9C0006"/>
      </font>
      <fill>
        <patternFill>
          <bgColor rgb="FFFFC7CE"/>
        </patternFill>
      </fill>
    </dxf>
    <dxf>
      <font>
        <color rgb="FF9C0006"/>
      </font>
      <fill>
        <patternFill>
          <bgColor rgb="FFFFC7CE"/>
        </patternFill>
      </fill>
    </dxf>
    <dxf>
      <font>
        <strike/>
      </font>
    </dxf>
    <dxf>
      <font>
        <strike/>
      </font>
    </dxf>
    <dxf>
      <font>
        <color rgb="FF9C0006"/>
      </font>
      <fill>
        <patternFill>
          <bgColor rgb="FFFFC7CE"/>
        </patternFill>
      </fill>
    </dxf>
    <dxf>
      <font>
        <color rgb="FF9C0006"/>
      </font>
      <fill>
        <patternFill>
          <bgColor rgb="FFFFC7CE"/>
        </patternFill>
      </fill>
    </dxf>
    <dxf>
      <font>
        <strike/>
      </font>
    </dxf>
    <dxf>
      <font>
        <strike/>
      </font>
    </dxf>
    <dxf>
      <font>
        <strike/>
      </font>
    </dxf>
    <dxf>
      <font>
        <strike/>
      </font>
    </dxf>
    <dxf>
      <font>
        <strike/>
      </font>
    </dxf>
    <dxf>
      <font>
        <strike/>
      </font>
    </dxf>
    <dxf>
      <font>
        <strike/>
      </font>
    </dxf>
    <dxf>
      <font>
        <color rgb="FF9C0006"/>
      </font>
      <fill>
        <patternFill>
          <bgColor rgb="FFFFC7CE"/>
        </patternFill>
      </fill>
    </dxf>
    <dxf>
      <font>
        <b/>
        <i val="0"/>
      </font>
    </dxf>
    <dxf>
      <font>
        <strike/>
      </font>
    </dxf>
    <dxf>
      <font>
        <strike/>
      </font>
    </dxf>
    <dxf>
      <fill>
        <patternFill>
          <bgColor theme="2" tint="-9.9948118533890809E-2"/>
        </patternFill>
      </fill>
    </dxf>
    <dxf>
      <font>
        <color rgb="FF9C0006"/>
      </font>
      <fill>
        <patternFill>
          <bgColor rgb="FFFFC7CE"/>
        </patternFill>
      </fill>
    </dxf>
    <dxf>
      <font>
        <b/>
        <i val="0"/>
      </font>
    </dxf>
    <dxf>
      <font>
        <color rgb="FF9C0006"/>
      </font>
      <fill>
        <patternFill>
          <bgColor rgb="FFFFC7CE"/>
        </patternFill>
      </fill>
    </dxf>
    <dxf>
      <font>
        <strike/>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font>
    </dxf>
    <dxf>
      <font>
        <color rgb="FF9C0006"/>
      </font>
      <fill>
        <patternFill>
          <bgColor rgb="FFFFC7CE"/>
        </patternFill>
      </fill>
    </dxf>
    <dxf>
      <font>
        <color rgb="FF9C0006"/>
      </font>
      <fill>
        <patternFill>
          <bgColor rgb="FFFFC7CE"/>
        </patternFill>
      </fill>
    </dxf>
    <dxf>
      <font>
        <strike/>
      </font>
    </dxf>
    <dxf>
      <font>
        <strike/>
      </font>
    </dxf>
    <dxf>
      <font>
        <color rgb="FF9C0006"/>
      </font>
      <fill>
        <patternFill>
          <bgColor rgb="FFFFC7CE"/>
        </patternFill>
      </fill>
    </dxf>
    <dxf>
      <font>
        <strike/>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font>
    </dxf>
    <dxf>
      <font>
        <strike/>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font>
    </dxf>
    <dxf>
      <font>
        <color rgb="FF9C0006"/>
      </font>
      <fill>
        <patternFill>
          <bgColor rgb="FFFFC7CE"/>
        </patternFill>
      </fill>
    </dxf>
    <dxf>
      <font>
        <strike/>
      </font>
    </dxf>
    <dxf>
      <font>
        <color rgb="FF9C0006"/>
      </font>
      <fill>
        <patternFill>
          <bgColor rgb="FFFFC7CE"/>
        </patternFill>
      </fill>
    </dxf>
    <dxf>
      <font>
        <color rgb="FF9C0006"/>
      </font>
      <fill>
        <patternFill>
          <bgColor rgb="FFFFC7CE"/>
        </patternFill>
      </fill>
    </dxf>
    <dxf>
      <font>
        <strike/>
      </font>
    </dxf>
    <dxf>
      <font>
        <color rgb="FF9C0006"/>
      </font>
      <fill>
        <patternFill>
          <bgColor rgb="FFFFC7CE"/>
        </patternFill>
      </fill>
    </dxf>
    <dxf>
      <font>
        <strike/>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tint="-9.9948118533890809E-2"/>
        </patternFill>
      </fill>
    </dxf>
    <dxf>
      <font>
        <color rgb="FF9C0006"/>
      </font>
      <fill>
        <patternFill>
          <bgColor rgb="FFFFC7CE"/>
        </patternFill>
      </fill>
    </dxf>
    <dxf>
      <font>
        <b/>
        <i val="0"/>
      </font>
    </dxf>
    <dxf>
      <font>
        <strike/>
      </font>
    </dxf>
    <dxf>
      <font>
        <strike/>
      </font>
    </dxf>
    <dxf>
      <font>
        <strike/>
      </font>
    </dxf>
    <dxf>
      <font>
        <strike/>
      </font>
    </dxf>
    <dxf>
      <font>
        <strike/>
      </font>
    </dxf>
    <dxf>
      <font>
        <strike/>
      </font>
    </dxf>
    <dxf>
      <font>
        <color rgb="FF9C0006"/>
      </font>
      <fill>
        <patternFill>
          <bgColor rgb="FFFFC7CE"/>
        </patternFill>
      </fill>
    </dxf>
    <dxf>
      <font>
        <b/>
        <i val="0"/>
      </font>
    </dxf>
    <dxf>
      <font>
        <strike/>
      </font>
    </dxf>
    <dxf>
      <font>
        <color rgb="FF9C0006"/>
      </font>
      <fill>
        <patternFill>
          <bgColor rgb="FFFFC7CE"/>
        </patternFill>
      </fill>
    </dxf>
    <dxf>
      <font>
        <strike/>
      </font>
    </dxf>
    <dxf>
      <font>
        <strike/>
      </font>
    </dxf>
    <dxf>
      <font>
        <strike/>
      </font>
    </dxf>
    <dxf>
      <font>
        <strike/>
      </font>
    </dxf>
    <dxf>
      <font>
        <strike/>
      </font>
    </dxf>
    <dxf>
      <font>
        <color rgb="FF9C0006"/>
      </font>
      <fill>
        <patternFill>
          <bgColor rgb="FFFFC7CE"/>
        </patternFill>
      </fill>
    </dxf>
    <dxf>
      <font>
        <strike/>
      </font>
    </dxf>
    <dxf>
      <fill>
        <patternFill>
          <bgColor theme="2" tint="-9.9948118533890809E-2"/>
        </patternFill>
      </fill>
    </dxf>
    <dxf>
      <font>
        <color rgb="FF9C0006"/>
      </font>
      <fill>
        <patternFill>
          <bgColor rgb="FFFFC7CE"/>
        </patternFill>
      </fill>
    </dxf>
    <dxf>
      <font>
        <b/>
        <i val="0"/>
      </font>
    </dxf>
    <dxf>
      <fill>
        <patternFill>
          <bgColor theme="2"/>
        </patternFill>
      </fill>
    </dxf>
    <dxf>
      <fill>
        <patternFill>
          <bgColor theme="2" tint="-9.9948118533890809E-2"/>
        </patternFill>
      </fill>
    </dxf>
    <dxf>
      <fill>
        <patternFill>
          <bgColor theme="2" tint="-9.9948118533890809E-2"/>
        </patternFill>
      </fill>
    </dxf>
    <dxf>
      <font>
        <color rgb="FF9C0006"/>
      </font>
      <fill>
        <patternFill>
          <bgColor rgb="FFFFC7CE"/>
        </patternFill>
      </fill>
    </dxf>
    <dxf>
      <font>
        <b/>
        <i val="0"/>
      </font>
    </dxf>
    <dxf>
      <font>
        <strike/>
      </font>
    </dxf>
    <dxf>
      <font>
        <color rgb="FF9C0006"/>
      </font>
      <fill>
        <patternFill>
          <bgColor rgb="FFFFC7CE"/>
        </patternFill>
      </fill>
    </dxf>
    <dxf>
      <font>
        <b/>
        <i val="0"/>
      </font>
    </dxf>
    <dxf>
      <font>
        <color rgb="FF9C0006"/>
      </font>
      <fill>
        <patternFill>
          <bgColor rgb="FFFFC7CE"/>
        </patternFill>
      </fill>
    </dxf>
    <dxf>
      <font>
        <strike/>
      </font>
    </dxf>
    <dxf>
      <font>
        <strike/>
      </font>
    </dxf>
    <dxf>
      <font>
        <strike/>
      </font>
    </dxf>
    <dxf>
      <font>
        <strike/>
      </font>
    </dxf>
    <dxf>
      <font>
        <strike/>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font>
      <fill>
        <patternFill>
          <bgColor theme="9" tint="0.39994506668294322"/>
        </patternFill>
      </fill>
    </dxf>
    <dxf>
      <font>
        <color rgb="FF9C0006"/>
      </font>
      <fill>
        <patternFill>
          <bgColor rgb="FFFFC7CE"/>
        </patternFill>
      </fill>
    </dxf>
    <dxf>
      <font>
        <color rgb="FF9C0006"/>
      </font>
      <fill>
        <patternFill>
          <bgColor rgb="FFFFC7CE"/>
        </patternFill>
      </fill>
    </dxf>
    <dxf>
      <font>
        <b/>
        <i val="0"/>
        <color theme="9" tint="-0.24994659260841701"/>
      </font>
      <fill>
        <patternFill>
          <bgColor theme="9" tint="0.39994506668294322"/>
        </patternFill>
      </fill>
    </dxf>
    <dxf>
      <font>
        <b/>
        <i val="0"/>
        <color theme="9" tint="-0.24994659260841701"/>
      </font>
      <fill>
        <patternFill>
          <bgColor theme="9" tint="0.39994506668294322"/>
        </patternFill>
      </fill>
    </dxf>
    <dxf>
      <font>
        <color rgb="FF9C0006"/>
      </font>
      <fill>
        <patternFill>
          <bgColor rgb="FFFFC7CE"/>
        </patternFill>
      </fill>
    </dxf>
    <dxf>
      <font>
        <b/>
        <i val="0"/>
        <color theme="9" tint="-0.24994659260841701"/>
      </font>
      <fill>
        <patternFill>
          <bgColor theme="9" tint="0.39994506668294322"/>
        </patternFill>
      </fill>
    </dxf>
    <dxf>
      <font>
        <b/>
        <i val="0"/>
        <color theme="9" tint="-0.24994659260841701"/>
      </font>
      <fill>
        <patternFill>
          <bgColor theme="9" tint="0.39994506668294322"/>
        </patternFill>
      </fill>
    </dxf>
    <dxf>
      <font>
        <color rgb="FF9C0006"/>
      </font>
      <fill>
        <patternFill>
          <bgColor rgb="FFFFC7CE"/>
        </patternFill>
      </fill>
    </dxf>
    <dxf>
      <font>
        <color rgb="FF006100"/>
      </font>
      <fill>
        <patternFill>
          <bgColor rgb="FFC6EFCE"/>
        </patternFill>
      </fill>
    </dxf>
    <dxf>
      <font>
        <b/>
        <i val="0"/>
      </font>
      <fill>
        <patternFill>
          <bgColor theme="9" tint="0.39994506668294322"/>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font>
      <fill>
        <patternFill>
          <bgColor theme="9" tint="0.39994506668294322"/>
        </patternFill>
      </fill>
    </dxf>
    <dxf>
      <font>
        <color theme="9" tint="-0.24994659260841701"/>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8ECACE"/>
      <color rgb="FFFFA5AE"/>
      <color rgb="FFFFC2AD"/>
      <color rgb="FFFCE0AE"/>
      <color rgb="FFF6FDB0"/>
      <color rgb="FFE4FDB4"/>
      <color rgb="FFD2F9BA"/>
      <color rgb="FFC1F5BF"/>
      <color rgb="FFAFE9C4"/>
      <color rgb="FF9EDD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36" Type="http://schemas.openxmlformats.org/officeDocument/2006/relationships/customXml" Target="../customXml/item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35" Type="http://schemas.openxmlformats.org/officeDocument/2006/relationships/customXml" Target="../customXml/item5.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nb.nl/voor-de-sector/open-boek-toezicht/sectoren/pensioenfondsen/verzamelpagina-transitie-wet-toekomst-pensioenen/implementatieplan/good-practice-inhoudsopgave-implementatieplan-pensioenfonds/" TargetMode="External"/><Relationship Id="rId13" Type="http://schemas.openxmlformats.org/officeDocument/2006/relationships/printerSettings" Target="../printerSettings/printerSettings1.bin"/><Relationship Id="rId3" Type="http://schemas.openxmlformats.org/officeDocument/2006/relationships/hyperlink" Target="https://www.dnb.nl/voor-de-sector/open-boek-toezicht/sectoren/pensioenfondsen/verzamelpagina-transitie-wet-toekomst-pensioenen/implementatieplan/welke-eisen-worden-er-gesteld-aan-de-juistheid-en-volledigheid-van-de-data-die-pensioenfondsen-gebruiken-bij-invaren/" TargetMode="External"/><Relationship Id="rId7" Type="http://schemas.openxmlformats.org/officeDocument/2006/relationships/hyperlink" Target="https://www.dnb.nl/voor-de-sector/open-boek-toezicht/sectoren/pensioenfondsen/verzamelpagina-transitie-wet-toekomst-pensioenen/contract/hoe-zorgt-pensioenuitvoerder-voor-beheerste-inrichting-bescherming-tegen-renterisico-solidaire-premieregeling/" TargetMode="External"/><Relationship Id="rId12" Type="http://schemas.openxmlformats.org/officeDocument/2006/relationships/hyperlink" Target="https://www.dnb.nl/voor-de-sector/open-boek-toezicht/sectoren/pensioenfondsen/verzamelpagina-transitie-wet-toekomst-pensioenen/besluitvorming-en-invaren/wettelijk-kader-invaarbeoordeling-en-beoordelingsraamwerk/" TargetMode="External"/><Relationship Id="rId2" Type="http://schemas.openxmlformats.org/officeDocument/2006/relationships/hyperlink" Target="https://www.dnb.nl/voor-de-sector/open-boek-toezicht/sectoren/pensioenfondsen/verzamelpagina-transitie-wet-toekomst-pensioenen/implementatieplan/good-practice-borging-van-datakwaliteit-door-pensioenfondsen/" TargetMode="External"/><Relationship Id="rId1" Type="http://schemas.openxmlformats.org/officeDocument/2006/relationships/hyperlink" Target="https://www.dnb.nl/voor-de-sector/open-boek-toezicht/leeswijzer-beleidsuitingen-dnb/" TargetMode="External"/><Relationship Id="rId6" Type="http://schemas.openxmlformats.org/officeDocument/2006/relationships/hyperlink" Target="https://www.dnb.nl/voor-de-sector/open-boek-toezicht/sectoren/pensioenfondsen/verzamelpagina-transitie-wet-toekomst-pensioenen/besluitvorming-en-invaren/qa-complete-besluitvorming-pensioenfondsen/" TargetMode="External"/><Relationship Id="rId11" Type="http://schemas.openxmlformats.org/officeDocument/2006/relationships/hyperlink" Target="https://www.dnb.nl/voor-de-sector/open-boek-toezicht/sectoren/pensioenfondsen/verzamelpagina-transitie-wet-toekomst-pensioenen/implementatieplan/good-practice-besluitvorming-datakwaliteit-door-pensioenfondsen/" TargetMode="External"/><Relationship Id="rId5" Type="http://schemas.openxmlformats.org/officeDocument/2006/relationships/hyperlink" Target="https://www.dnb.nl/voor-de-sector/open-boek-toezicht/sectoren/pensioenfondsen/verzamelpagina-transitie-wet-toekomst-pensioenen/risicohouding/waaraan-moet-de-onderbouwing-van-de-risicohouding-ten-minste-voldoen/" TargetMode="External"/><Relationship Id="rId10" Type="http://schemas.openxmlformats.org/officeDocument/2006/relationships/hyperlink" Target="https://www.dnb.nl/voor-de-sector/open-boek-toezicht/sectoren/pensioenfondsen/verzamelpagina-transitie-wet-toekomst-pensioenen/besluitvorming-en-invaren/good-practice-de-sleutelfunctie-risicobeheer-tijdens-de-transitie-naar-het-nieuwe-pensioenstelsel/" TargetMode="External"/><Relationship Id="rId4" Type="http://schemas.openxmlformats.org/officeDocument/2006/relationships/hyperlink" Target="https://www.dnb.nl/voor-de-sector/open-boek-toezicht/sectoren/pensioenfondsen/verzamelpagina-transitie-wet-toekomst-pensioenen/implementatieplan/wat-doet-een-pensioenfonds-om-de-datakwaliteit-bij-invaren-te-borgen/" TargetMode="External"/><Relationship Id="rId9" Type="http://schemas.openxmlformats.org/officeDocument/2006/relationships/hyperlink" Target="https://www.dnb.nl/voor-de-sector/open-boek-toezicht/sectoren/pensioenfondsen/verzamelpagina-transitie-wet-toekomst-pensioenen/besluitvorming-en-invaren/opdrachtaanvaarding-en-besluitvorming-pensioenfondsen-over-transitie/" TargetMode="External"/></Relationships>
</file>

<file path=xl/worksheets/_rels/sheet10.xml.rels><?xml version="1.0" encoding="UTF-8" standalone="yes"?>
<Relationships xmlns="http://schemas.openxmlformats.org/package/2006/relationships"><Relationship Id="rId13" Type="http://schemas.openxmlformats.org/officeDocument/2006/relationships/hyperlink" Target="https://wetten.overheid.nl/jci1.3:c:BWBR0020809&amp;hoofdstuk=2&amp;paragraaf=2.2&amp;artikel=10e&amp;z=2023-07-01&amp;g=2023-07-01" TargetMode="External"/><Relationship Id="rId18" Type="http://schemas.openxmlformats.org/officeDocument/2006/relationships/hyperlink" Target="https://wetten.overheid.nl/jci1.3:c:BWBR0020892&amp;hoofdstuk=1a&amp;artikel=1h&amp;z=2023-07-01&amp;g=2023-07-01" TargetMode="External"/><Relationship Id="rId26" Type="http://schemas.openxmlformats.org/officeDocument/2006/relationships/hyperlink" Target="https://wetten.overheid.nl/jci1.3:c:BWBR0048347&amp;artikel=3&amp;z=2023-07-01&amp;g=2023-07-01" TargetMode="External"/><Relationship Id="rId39" Type="http://schemas.openxmlformats.org/officeDocument/2006/relationships/printerSettings" Target="../printerSettings/printerSettings10.bin"/><Relationship Id="rId21" Type="http://schemas.openxmlformats.org/officeDocument/2006/relationships/hyperlink" Target="https://wetten.overheid.nl/jci1.3:c:BWBR0020892&amp;hoofdstuk=1a&amp;artikel=1h&amp;z=2023-07-01&amp;g=2023-07-01" TargetMode="External"/><Relationship Id="rId34" Type="http://schemas.openxmlformats.org/officeDocument/2006/relationships/hyperlink" Target="https://wetten.overheid.nl/BWBR0048347/2023-07-01/0" TargetMode="External"/><Relationship Id="rId7" Type="http://schemas.openxmlformats.org/officeDocument/2006/relationships/hyperlink" Target="https://wetten.overheid.nl/jci1.3:c:BWBR0020809&amp;hoofdstuk=2&amp;paragraaf=2.2&amp;artikel=10b&amp;z=2023-07-01&amp;g=2023-07-01" TargetMode="External"/><Relationship Id="rId12" Type="http://schemas.openxmlformats.org/officeDocument/2006/relationships/hyperlink" Target="https://wetten.overheid.nl/jci1.3:c:BWBR0020809&amp;hoofdstuk=2&amp;paragraaf=2.2&amp;artikel=10e&amp;z=2023-07-01&amp;g=2023-07-01" TargetMode="External"/><Relationship Id="rId17" Type="http://schemas.openxmlformats.org/officeDocument/2006/relationships/hyperlink" Target="https://wetten.overheid.nl/jci1.3:c:BWBR0020892&amp;hoofdstuk=1a&amp;artikel=1h&amp;z=2023-07-01&amp;g=2023-07-01" TargetMode="External"/><Relationship Id="rId25" Type="http://schemas.openxmlformats.org/officeDocument/2006/relationships/hyperlink" Target="https://wetten.overheid.nl/jci1.3:c:BWBR0020809&amp;hoofdstuk=2&amp;paragraaf=2.2&amp;artikel=10e&amp;z=2023-07-01&amp;g=2023-07-01" TargetMode="External"/><Relationship Id="rId33" Type="http://schemas.openxmlformats.org/officeDocument/2006/relationships/hyperlink" Target="https://wetten.overheid.nl/BWBR0048347/2023-07-01/0" TargetMode="External"/><Relationship Id="rId38" Type="http://schemas.openxmlformats.org/officeDocument/2006/relationships/hyperlink" Target="https://wetten.overheid.nl/jci1.3:c:BWBR0020809&amp;hoofdstuk=2&amp;paragraaf=2.2&amp;artikel=10b&amp;z=2023-07-01&amp;g=2023-07-01" TargetMode="External"/><Relationship Id="rId2" Type="http://schemas.openxmlformats.org/officeDocument/2006/relationships/hyperlink" Target="https://wetten.overheid.nl/jci1.3:c:BWBR0020809&amp;hoofdstuk=4&amp;paragraaf=4.3&amp;artikel=63b&amp;z=2023-07-01&amp;g=2023-07-01" TargetMode="External"/><Relationship Id="rId16" Type="http://schemas.openxmlformats.org/officeDocument/2006/relationships/hyperlink" Target="https://wetten.overheid.nl/jci1.3:c:BWBR0048347&amp;artikel=3&amp;z=2023-07-01&amp;g=2023-07-01" TargetMode="External"/><Relationship Id="rId20" Type="http://schemas.openxmlformats.org/officeDocument/2006/relationships/hyperlink" Target="https://wetten.overheid.nl/jci1.3:c:BWBR0020892&amp;hoofdstuk=1a&amp;artikel=1h&amp;z=2023-07-01&amp;g=2023-07-01" TargetMode="External"/><Relationship Id="rId29" Type="http://schemas.openxmlformats.org/officeDocument/2006/relationships/hyperlink" Target="https://wetten.overheid.nl/jci1.3:c:BWBR0048347&amp;artikel=3&amp;z=2023-07-01&amp;g=2023-07-01" TargetMode="External"/><Relationship Id="rId1" Type="http://schemas.openxmlformats.org/officeDocument/2006/relationships/hyperlink" Target="https://wetten.overheid.nl/jci1.3:c:BWBR0020809&amp;hoofdstuk=2&amp;paragraaf=2.2&amp;artikel=10b&amp;z=2023-07-01&amp;g=2023-07-01" TargetMode="External"/><Relationship Id="rId6" Type="http://schemas.openxmlformats.org/officeDocument/2006/relationships/hyperlink" Target="https://wetten.overheid.nl/jci1.3:c:BWBR0020809&amp;hoofdstuk=2&amp;paragraaf=2.2&amp;artikel=10b&amp;z=2023-07-01&amp;g=2023-07-01" TargetMode="External"/><Relationship Id="rId11" Type="http://schemas.openxmlformats.org/officeDocument/2006/relationships/hyperlink" Target="https://wetten.overheid.nl/jci1.3:c:BWBR0020809&amp;hoofdstuk=4&amp;paragraaf=4.3&amp;artikel=63a&amp;z=2023-07-01&amp;g=2023-07-01" TargetMode="External"/><Relationship Id="rId24" Type="http://schemas.openxmlformats.org/officeDocument/2006/relationships/hyperlink" Target="https://wetten.overheid.nl/jci1.3:c:BWBR0020809&amp;hoofdstuk=2&amp;paragraaf=2.2&amp;artikel=10d&amp;z=2023-07-01&amp;g=2023-07-01" TargetMode="External"/><Relationship Id="rId32" Type="http://schemas.openxmlformats.org/officeDocument/2006/relationships/hyperlink" Target="https://wetten.overheid.nl/BWBR0048347/2023-07-01/0" TargetMode="External"/><Relationship Id="rId37" Type="http://schemas.openxmlformats.org/officeDocument/2006/relationships/hyperlink" Target="https://wetten.overheid.nl/jci1.3:c:BWBR0020809&amp;hoofdstuk=2&amp;paragraaf=2.2&amp;artikel=10b&amp;z=2023-07-01&amp;g=2023-07-01" TargetMode="External"/><Relationship Id="rId5" Type="http://schemas.openxmlformats.org/officeDocument/2006/relationships/hyperlink" Target="https://wetten.overheid.nl/jci1.3:c:BWBR0020809&amp;hoofdstuk=2&amp;paragraaf=2.2&amp;artikel=10b&amp;z=2023-07-01&amp;g=2023-07-01" TargetMode="External"/><Relationship Id="rId15" Type="http://schemas.openxmlformats.org/officeDocument/2006/relationships/hyperlink" Target="https://wetten.overheid.nl/jci1.3:c:BWBR0020809&amp;hoofdstuk=2&amp;paragraaf=2.2&amp;artikel=10e&amp;z=2023-07-01&amp;g=2023-07-01" TargetMode="External"/><Relationship Id="rId23" Type="http://schemas.openxmlformats.org/officeDocument/2006/relationships/hyperlink" Target="https://wetten.overheid.nl/jci1.3:c:BWBR0020809&amp;hoofdstuk=2&amp;paragraaf=2.2&amp;artikel=10e&amp;z=2023-07-01&amp;g=2023-07-01" TargetMode="External"/><Relationship Id="rId28" Type="http://schemas.openxmlformats.org/officeDocument/2006/relationships/hyperlink" Target="https://wetten.overheid.nl/jci1.3:c:BWBR0048347&amp;artikel=3&amp;z=2023-07-01&amp;g=2023-07-01" TargetMode="External"/><Relationship Id="rId36" Type="http://schemas.openxmlformats.org/officeDocument/2006/relationships/hyperlink" Target="https://www.dnb.nl/media/kxtdbs5o/invulinstructie-invaarsjabloon.pdf" TargetMode="External"/><Relationship Id="rId10" Type="http://schemas.openxmlformats.org/officeDocument/2006/relationships/hyperlink" Target="https://wetten.overheid.nl/jci1.3:c:BWBR0020809&amp;hoofdstuk=4&amp;paragraaf=4.3&amp;artikel=63a&amp;z=2023-07-01&amp;g=2023-07-01" TargetMode="External"/><Relationship Id="rId19" Type="http://schemas.openxmlformats.org/officeDocument/2006/relationships/hyperlink" Target="https://wetten.overheid.nl/jci1.3:c:BWBR0020892&amp;hoofdstuk=1a&amp;artikel=1h&amp;z=2023-07-01&amp;g=2023-07-01" TargetMode="External"/><Relationship Id="rId31" Type="http://schemas.openxmlformats.org/officeDocument/2006/relationships/hyperlink" Target="https://wetten.overheid.nl/BWBR0048347/2023-07-01/0" TargetMode="External"/><Relationship Id="rId4" Type="http://schemas.openxmlformats.org/officeDocument/2006/relationships/hyperlink" Target="https://wetten.overheid.nl/jci1.3:c:BWBR0020809&amp;hoofdstuk=2&amp;paragraaf=2.2&amp;artikel=10b&amp;z=2023-07-01&amp;g=2023-07-01" TargetMode="External"/><Relationship Id="rId9" Type="http://schemas.openxmlformats.org/officeDocument/2006/relationships/hyperlink" Target="https://wetten.overheid.nl/jci1.3:c:BWBR0020809&amp;hoofdstuk=2&amp;paragraaf=2.2&amp;artikel=10b&amp;z=2023-07-01&amp;g=2023-07-01" TargetMode="External"/><Relationship Id="rId14" Type="http://schemas.openxmlformats.org/officeDocument/2006/relationships/hyperlink" Target="https://wetten.overheid.nl/jci1.3:c:BWBR0020809&amp;hoofdstuk=6b&amp;paragraaf=6b.5&amp;artikel=150n&amp;z=2023-07-01&amp;g=2023-07-01" TargetMode="External"/><Relationship Id="rId22" Type="http://schemas.openxmlformats.org/officeDocument/2006/relationships/hyperlink" Target="https://wetten.overheid.nl/jci1.3:c:BWBR0020892&amp;hoofdstuk=6&amp;paragraaf=6.2&amp;artikel=25&amp;z=2023-07-01&amp;g=2023-07-01" TargetMode="External"/><Relationship Id="rId27" Type="http://schemas.openxmlformats.org/officeDocument/2006/relationships/hyperlink" Target="https://wetten.overheid.nl/jci1.3:c:BWBR0048347&amp;artikel=3&amp;z=2023-07-01&amp;g=2023-07-01" TargetMode="External"/><Relationship Id="rId30" Type="http://schemas.openxmlformats.org/officeDocument/2006/relationships/hyperlink" Target="https://wetten.overheid.nl/BWBR0048347/2023-07-01/0" TargetMode="External"/><Relationship Id="rId35" Type="http://schemas.openxmlformats.org/officeDocument/2006/relationships/hyperlink" Target="https://wetten.overheid.nl/BWBR0048347/2023-07-01/0" TargetMode="External"/><Relationship Id="rId8" Type="http://schemas.openxmlformats.org/officeDocument/2006/relationships/hyperlink" Target="https://wetten.overheid.nl/jci1.3:c:BWBR0020892&amp;hoofdstuk=1a&amp;artikel=1f&amp;z=2023-07-01&amp;g=2023-07-01" TargetMode="External"/><Relationship Id="rId3" Type="http://schemas.openxmlformats.org/officeDocument/2006/relationships/hyperlink" Target="https://wetten.overheid.nl/jci1.3:c:BWBR0020809&amp;hoofdstuk=2&amp;paragraaf=2.2&amp;artikel=10b&amp;z=2023-07-01&amp;g=2023-07-01"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wetten.overheid.nl/jci1.3:c:BWBR0020809&amp;hoofdstuk=6b&amp;paragraaf=6b.6&amp;artikel=150q&amp;z=2023-07-01&amp;g=2023-07-01" TargetMode="External"/><Relationship Id="rId2" Type="http://schemas.openxmlformats.org/officeDocument/2006/relationships/hyperlink" Target="https://wetten.overheid.nl/jci1.3:c:BWBR0020809&amp;hoofdstuk=6b&amp;paragraaf=6b.6&amp;artikel=150q&amp;z=2023-07-01&amp;g=2023-07-01" TargetMode="External"/><Relationship Id="rId1" Type="http://schemas.openxmlformats.org/officeDocument/2006/relationships/hyperlink" Target="https://wetten.overheid.nl/jci1.3:c:BWBR0020809&amp;hoofdstuk=6b&amp;paragraaf=6b.6&amp;artikel=150q&amp;z=2023-07-01&amp;g=2023-07-01" TargetMode="External"/><Relationship Id="rId6" Type="http://schemas.openxmlformats.org/officeDocument/2006/relationships/printerSettings" Target="../printerSettings/printerSettings12.bin"/><Relationship Id="rId5" Type="http://schemas.openxmlformats.org/officeDocument/2006/relationships/hyperlink" Target="https://www.dnb.nl/media/kxtdbs5o/invulinstructie-invaarsjabloon.pdf" TargetMode="External"/><Relationship Id="rId4" Type="http://schemas.openxmlformats.org/officeDocument/2006/relationships/hyperlink" Target="https://wetten.overheid.nl/jci1.3:c:BWBR0020809&amp;hoofdstuk=6b&amp;paragraaf=6b.6&amp;artikel=150p&amp;z=2023-07-01&amp;g=2023-07-01"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wetten.overheid.nl/jci1.3:c:BWBR0020892&amp;hoofdstuk=9b&amp;paragraaf=9b.4&amp;artikel=46&amp;z=2023-07-01&amp;g=2023-07-01" TargetMode="External"/><Relationship Id="rId3" Type="http://schemas.openxmlformats.org/officeDocument/2006/relationships/hyperlink" Target="https://wetten.overheid.nl/jci1.3:c:BWBR0020871&amp;paragraaf=11&amp;artikel=36&amp;z=2023-07-01&amp;g=2023-07-01" TargetMode="External"/><Relationship Id="rId7" Type="http://schemas.openxmlformats.org/officeDocument/2006/relationships/hyperlink" Target="https://wetten.overheid.nl/jci1.3:c:BWBR0020892&amp;hoofdstuk=9b&amp;paragraaf=9b.6&amp;artikel=47&amp;z=2023-07-01&amp;g=2023-07-01" TargetMode="External"/><Relationship Id="rId2" Type="http://schemas.openxmlformats.org/officeDocument/2006/relationships/hyperlink" Target="https://wetten.overheid.nl/jci1.3:c:BWBR0020892&amp;hoofdstuk=9b&amp;paragraaf=9b.4&amp;artikel=46&amp;z=2023-07-01&amp;g=2023-07-01" TargetMode="External"/><Relationship Id="rId1" Type="http://schemas.openxmlformats.org/officeDocument/2006/relationships/hyperlink" Target="https://wetten.overheid.nl/jci1.3:c:BWBR0020892&amp;hoofdstuk=9b&amp;paragraaf=9b.4&amp;artikel=46&amp;z=2023-07-01&amp;g=2023-07-01" TargetMode="External"/><Relationship Id="rId6" Type="http://schemas.openxmlformats.org/officeDocument/2006/relationships/hyperlink" Target="https://wetten.overheid.nl/jci1.3:c:BWBR0020871&amp;paragraaf=11&amp;artikel=36&amp;z=2023-07-01&amp;g=2023-07-01" TargetMode="External"/><Relationship Id="rId5" Type="http://schemas.openxmlformats.org/officeDocument/2006/relationships/hyperlink" Target="https://wetten.overheid.nl/jci1.3:c:BWBR0020892&amp;hoofdstuk=9b&amp;paragraaf=9b.4&amp;artikel=46&amp;z=2023-07-01&amp;g=2023-07-01" TargetMode="External"/><Relationship Id="rId10" Type="http://schemas.openxmlformats.org/officeDocument/2006/relationships/printerSettings" Target="../printerSettings/printerSettings13.bin"/><Relationship Id="rId4" Type="http://schemas.openxmlformats.org/officeDocument/2006/relationships/hyperlink" Target="https://wetten.overheid.nl/jci1.3:c:BWBR0020892&amp;hoofdstuk=9b&amp;paragraaf=9b.6&amp;artikel=47&amp;z=2023-07-01&amp;g=2023-07-01" TargetMode="External"/><Relationship Id="rId9" Type="http://schemas.openxmlformats.org/officeDocument/2006/relationships/hyperlink" Target="https://www.dnb.nl/media/kxtdbs5o/invulinstructie-invaarsjabloon.pdf"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wetten.overheid.nl/jci1.3:c:BWBR0020892&amp;hoofdstuk=9b&amp;paragraaf=9b.5&amp;artikel=46d&amp;z=2023-07-01&amp;g=2023-07-01" TargetMode="External"/><Relationship Id="rId13" Type="http://schemas.openxmlformats.org/officeDocument/2006/relationships/hyperlink" Target="https://wetten.overheid.nl/jci1.3:c:BWBR0020892&amp;hoofdstuk=9b&amp;paragraaf=9b.5&amp;artikel=46c&amp;z=2023-07-01&amp;g=2023-07-01" TargetMode="External"/><Relationship Id="rId18" Type="http://schemas.openxmlformats.org/officeDocument/2006/relationships/hyperlink" Target="https://www.dnb.nl/media/kxtdbs5o/invulinstructie-invaarsjabloon.pdf" TargetMode="External"/><Relationship Id="rId3" Type="http://schemas.openxmlformats.org/officeDocument/2006/relationships/hyperlink" Target="https://wetten.overheid.nl/jci1.3:c:BWBR0020892&amp;hoofdstuk=9b&amp;paragraaf=9b.5&amp;artikel=46e&amp;z=2023-07-01&amp;g=2023-07-01" TargetMode="External"/><Relationship Id="rId7" Type="http://schemas.openxmlformats.org/officeDocument/2006/relationships/hyperlink" Target="https://wetten.overheid.nl/jci1.3:c:BWBR0020892&amp;hoofdstuk=9b&amp;paragraaf=9b.5&amp;artikel=46c&amp;z=2023-07-01&amp;g=2023-07-01" TargetMode="External"/><Relationship Id="rId12" Type="http://schemas.openxmlformats.org/officeDocument/2006/relationships/hyperlink" Target="https://wetten.overheid.nl/jci1.3:c:BWBR0020892&amp;hoofdstuk=9b&amp;paragraaf=9b.5&amp;artikel=46e&amp;z=2023-07-01&amp;g=2023-07-01" TargetMode="External"/><Relationship Id="rId17" Type="http://schemas.openxmlformats.org/officeDocument/2006/relationships/hyperlink" Target="https://wetten.overheid.nl/jci1.3:c:BWBR0020871&amp;paragraaf=8a&amp;artikel=23b&amp;z=2024-01-01&amp;g=2024-01-01" TargetMode="External"/><Relationship Id="rId2" Type="http://schemas.openxmlformats.org/officeDocument/2006/relationships/hyperlink" Target="https://wetten.overheid.nl/jci1.3:c:BWBR0020892&amp;hoofdstuk=9b&amp;paragraaf=9b.5&amp;artikel=46d&amp;z=2023-07-01&amp;g=2023-07-01" TargetMode="External"/><Relationship Id="rId16" Type="http://schemas.openxmlformats.org/officeDocument/2006/relationships/hyperlink" Target="https://wetten.overheid.nl/jci1.3:c:BWBR0020892&amp;hoofdstuk=9b&amp;paragraaf=9b.5&amp;artikel=46c&amp;z=2023-07-01&amp;g=2023-07-01" TargetMode="External"/><Relationship Id="rId1" Type="http://schemas.openxmlformats.org/officeDocument/2006/relationships/hyperlink" Target="https://wetten.overheid.nl/jci1.3:c:BWBR0020892&amp;hoofdstuk=9b&amp;paragraaf=9b.5&amp;artikel=46c&amp;z=2023-07-01&amp;g=2023-07-01" TargetMode="External"/><Relationship Id="rId6" Type="http://schemas.openxmlformats.org/officeDocument/2006/relationships/hyperlink" Target="https://wetten.overheid.nl/jci1.3:c:BWBR0020892&amp;hoofdstuk=9b&amp;paragraaf=9b.5&amp;artikel=46e&amp;z=2023-07-01&amp;g=2023-07-01" TargetMode="External"/><Relationship Id="rId11" Type="http://schemas.openxmlformats.org/officeDocument/2006/relationships/hyperlink" Target="https://wetten.overheid.nl/jci1.3:c:BWBR0020892&amp;hoofdstuk=9b&amp;paragraaf=9b.5&amp;artikel=46d&amp;z=2023-07-01&amp;g=2023-07-01" TargetMode="External"/><Relationship Id="rId5" Type="http://schemas.openxmlformats.org/officeDocument/2006/relationships/hyperlink" Target="https://wetten.overheid.nl/jci1.3:c:BWBR0020892&amp;hoofdstuk=9b&amp;paragraaf=9b.5&amp;artikel=46d&amp;z=2023-07-01&amp;g=2023-07-01" TargetMode="External"/><Relationship Id="rId15" Type="http://schemas.openxmlformats.org/officeDocument/2006/relationships/hyperlink" Target="https://wetten.overheid.nl/jci1.3:c:BWBR0020892&amp;hoofdstuk=9b&amp;paragraaf=9b.5&amp;artikel=46e&amp;z=2023-07-01&amp;g=2023-07-01" TargetMode="External"/><Relationship Id="rId10" Type="http://schemas.openxmlformats.org/officeDocument/2006/relationships/hyperlink" Target="https://wetten.overheid.nl/jci1.3:c:BWBR0020892&amp;hoofdstuk=9b&amp;paragraaf=9b.5&amp;artikel=46c&amp;z=2023-07-01&amp;g=2023-07-01" TargetMode="External"/><Relationship Id="rId19" Type="http://schemas.openxmlformats.org/officeDocument/2006/relationships/printerSettings" Target="../printerSettings/printerSettings14.bin"/><Relationship Id="rId4" Type="http://schemas.openxmlformats.org/officeDocument/2006/relationships/hyperlink" Target="https://wetten.overheid.nl/jci1.3:c:BWBR0020892&amp;hoofdstuk=9b&amp;paragraaf=9b.5&amp;artikel=46c&amp;z=2023-07-01&amp;g=2023-07-01" TargetMode="External"/><Relationship Id="rId9" Type="http://schemas.openxmlformats.org/officeDocument/2006/relationships/hyperlink" Target="https://wetten.overheid.nl/jci1.3:c:BWBR0020892&amp;hoofdstuk=9b&amp;paragraaf=9b.5&amp;artikel=46e&amp;z=2023-07-01&amp;g=2023-07-01" TargetMode="External"/><Relationship Id="rId14" Type="http://schemas.openxmlformats.org/officeDocument/2006/relationships/hyperlink" Target="https://wetten.overheid.nl/jci1.3:c:BWBR0020892&amp;hoofdstuk=9b&amp;paragraaf=9b.5&amp;artikel=46d&amp;z=2023-07-01&amp;g=2023-07-01" TargetMode="External"/></Relationships>
</file>

<file path=xl/worksheets/_rels/sheet15.xml.rels><?xml version="1.0" encoding="UTF-8" standalone="yes"?>
<Relationships xmlns="http://schemas.openxmlformats.org/package/2006/relationships"><Relationship Id="rId13" Type="http://schemas.openxmlformats.org/officeDocument/2006/relationships/hyperlink" Target="https://wetten.overheid.nl/jci1.3:c:BWBR0020809&amp;hoofdstuk=6b&amp;paragraaf=6b.5&amp;artikel=150n&amp;z=2023-07-01&amp;g=2023-07-01" TargetMode="External"/><Relationship Id="rId18" Type="http://schemas.openxmlformats.org/officeDocument/2006/relationships/hyperlink" Target="https://wetten.overheid.nl/jci1.3:c:BWBR0020809&amp;hoofdstuk=6b&amp;paragraaf=6b.3&amp;artikel=150f&amp;z=2023-07-01&amp;g=2023-07-01" TargetMode="External"/><Relationship Id="rId26" Type="http://schemas.openxmlformats.org/officeDocument/2006/relationships/hyperlink" Target="https://wetten.overheid.nl/jci1.3:c:BWBR0020892&amp;hoofdstuk=9b&amp;paragraaf=9b.5&amp;artikel=46c&amp;z=2023-07-01&amp;g=2023-07-01" TargetMode="External"/><Relationship Id="rId39" Type="http://schemas.openxmlformats.org/officeDocument/2006/relationships/hyperlink" Target="https://wetten.overheid.nl/jci1.3:c:BWBR0020809&amp;hoofdstuk=6b&amp;paragraaf=6b.5&amp;artikel=150n&amp;z=2023-07-01&amp;g=2023-07-01" TargetMode="External"/><Relationship Id="rId21" Type="http://schemas.openxmlformats.org/officeDocument/2006/relationships/hyperlink" Target="https://wetten.overheid.nl/jci1.3:c:BWBR0020809&amp;hoofdstuk=6b&amp;paragraaf=6b.3&amp;artikel=150f&amp;z=2023-07-01&amp;g=2023-07-01" TargetMode="External"/><Relationship Id="rId34" Type="http://schemas.openxmlformats.org/officeDocument/2006/relationships/hyperlink" Target="https://wetten.overheid.nl/jci1.3:c:BWBR0020892&amp;hoofdstuk=9b&amp;paragraaf=9b.4&amp;artikel=46&amp;z=2023-07-01&amp;g=2023-07-01" TargetMode="External"/><Relationship Id="rId42" Type="http://schemas.openxmlformats.org/officeDocument/2006/relationships/hyperlink" Target="https://wetten.overheid.nl/jci1.3:c:BWBR0020917&amp;bijlage=2a&amp;z=2023-07-01&amp;g=2023-07-01" TargetMode="External"/><Relationship Id="rId47" Type="http://schemas.openxmlformats.org/officeDocument/2006/relationships/hyperlink" Target="https://www.dnb.nl/media/kxtdbs5o/invulinstructie-invaarsjabloon.pdf" TargetMode="External"/><Relationship Id="rId50" Type="http://schemas.openxmlformats.org/officeDocument/2006/relationships/hyperlink" Target="https://wetten.overheid.nl/jci1.3:c:BWBR0020809&amp;hoofdstuk=6&amp;artikel=126&amp;z=2023-07-01&amp;g=2023-07-01" TargetMode="External"/><Relationship Id="rId7" Type="http://schemas.openxmlformats.org/officeDocument/2006/relationships/hyperlink" Target="https://wetten.overheid.nl/jci1.3:c:BWBR0020892&amp;hoofdstuk=9b&amp;paragraaf=9b.4&amp;artikel=46&amp;z=2023-07-01&amp;g=2023-07-01" TargetMode="External"/><Relationship Id="rId2" Type="http://schemas.openxmlformats.org/officeDocument/2006/relationships/hyperlink" Target="https://wetten.overheid.nl/jci1.3:c:BWBR0020892&amp;hoofdstuk=9b&amp;paragraaf=9b.5&amp;artikel=46d&amp;z=2023-07-01&amp;g=2023-07-01" TargetMode="External"/><Relationship Id="rId16" Type="http://schemas.openxmlformats.org/officeDocument/2006/relationships/hyperlink" Target="https://wetten.overheid.nl/jci1.3:c:BWBR0020809&amp;hoofdstuk=6b&amp;paragraaf=6b.5&amp;artikel=150n&amp;z=2023-07-01&amp;g=2023-07-01" TargetMode="External"/><Relationship Id="rId29" Type="http://schemas.openxmlformats.org/officeDocument/2006/relationships/hyperlink" Target="https://wetten.overheid.nl/jci1.3:c:BWBR0020809&amp;hoofdstuk=6b&amp;paragraaf=6b.5&amp;artikel=150o&amp;z=2023-07-01&amp;g=2023-07-01" TargetMode="External"/><Relationship Id="rId11" Type="http://schemas.openxmlformats.org/officeDocument/2006/relationships/hyperlink" Target="https://wetten.overheid.nl/jci1.3:c:BWBR0020809&amp;hoofdstuk=6b&amp;paragraaf=6b.5&amp;artikel=150n&amp;z=2023-07-01&amp;g=2023-07-01" TargetMode="External"/><Relationship Id="rId24" Type="http://schemas.openxmlformats.org/officeDocument/2006/relationships/hyperlink" Target="https://wetten.overheid.nl/jci1.3:c:BWBR0020809&amp;hoofdstuk=6b&amp;paragraaf=6b.5&amp;artikel=150n&amp;z=2023-07-01&amp;g=2023-07-01" TargetMode="External"/><Relationship Id="rId32" Type="http://schemas.openxmlformats.org/officeDocument/2006/relationships/hyperlink" Target="https://wetten.overheid.nl/jci1.3:c:BWBR0020809&amp;hoofdstuk=6b&amp;paragraaf=6b.5&amp;artikel=150n&amp;z=2023-07-01&amp;g=2023-07-01" TargetMode="External"/><Relationship Id="rId37" Type="http://schemas.openxmlformats.org/officeDocument/2006/relationships/hyperlink" Target="https://wetten.overheid.nl/jci1.3:c:BWBR0020809&amp;hoofdstuk=6b&amp;paragraaf=6b.5&amp;artikel=150m&amp;z=2023-07-01&amp;g=2023-07-01" TargetMode="External"/><Relationship Id="rId40" Type="http://schemas.openxmlformats.org/officeDocument/2006/relationships/hyperlink" Target="https://wetten.overheid.nl/jci1.3:c:BWBR0020809&amp;hoofdstuk=6b&amp;paragraaf=6b.5&amp;artikel=150n&amp;z=2023-07-01&amp;g=2023-07-01" TargetMode="External"/><Relationship Id="rId45" Type="http://schemas.openxmlformats.org/officeDocument/2006/relationships/hyperlink" Target="https://wetten.overheid.nl/jci1.3:c:BWBR0020809&amp;hoofdstuk=6b&amp;paragraaf=6b.5&amp;artikel=150o&amp;z=2023-07-01&amp;g=2023-07-01" TargetMode="External"/><Relationship Id="rId5" Type="http://schemas.openxmlformats.org/officeDocument/2006/relationships/hyperlink" Target="https://wetten.overheid.nl/jci1.3:c:BWBR0020892&amp;hoofdstuk=9b&amp;paragraaf=9b.4&amp;artikel=46&amp;z=2023-07-01&amp;g=2023-07-01" TargetMode="External"/><Relationship Id="rId15" Type="http://schemas.openxmlformats.org/officeDocument/2006/relationships/hyperlink" Target="https://wetten.overheid.nl/jci1.3:c:BWBR0020809&amp;hoofdstuk=6b&amp;paragraaf=6b.5&amp;artikel=150n&amp;z=2023-07-01&amp;g=2023-07-01" TargetMode="External"/><Relationship Id="rId23" Type="http://schemas.openxmlformats.org/officeDocument/2006/relationships/hyperlink" Target="https://wetten.overheid.nl/jci1.3:c:BWBR0020809&amp;hoofdstuk=6b&amp;paragraaf=6b.5&amp;artikel=150n&amp;z=2023-07-01&amp;g=2023-07-01" TargetMode="External"/><Relationship Id="rId28" Type="http://schemas.openxmlformats.org/officeDocument/2006/relationships/hyperlink" Target="https://wetten.overheid.nl/jci1.3:c:BWBR0020809&amp;hoofdstuk=6b&amp;paragraaf=6b.5&amp;artikel=150o&amp;z=2023-07-01&amp;g=2023-07-01" TargetMode="External"/><Relationship Id="rId36" Type="http://schemas.openxmlformats.org/officeDocument/2006/relationships/hyperlink" Target="https://wetten.overheid.nl/jci1.3:c:BWBR0020809&amp;hoofdstuk=6&amp;artikel=143a&amp;z=2023-07-01&amp;g=2023-07-01" TargetMode="External"/><Relationship Id="rId49" Type="http://schemas.openxmlformats.org/officeDocument/2006/relationships/hyperlink" Target="https://wetten.overheid.nl/jci1.3:c:BWBR0020871&amp;paragraaf=2&amp;artikel=2&amp;z=2024-06-25&amp;g=2024-06-25" TargetMode="External"/><Relationship Id="rId10" Type="http://schemas.openxmlformats.org/officeDocument/2006/relationships/hyperlink" Target="https://wetten.overheid.nl/jci1.3:c:BWBR0020809&amp;hoofdstuk=6b&amp;paragraaf=6b.5&amp;artikel=150o&amp;z=2023-07-01&amp;g=2023-07-01" TargetMode="External"/><Relationship Id="rId19" Type="http://schemas.openxmlformats.org/officeDocument/2006/relationships/hyperlink" Target="https://wetten.overheid.nl/jci1.3:c:BWBR0020809&amp;hoofdstuk=6b&amp;paragraaf=6b.3&amp;artikel=150f&amp;z=2023-07-01&amp;g=2023-07-01" TargetMode="External"/><Relationship Id="rId31" Type="http://schemas.openxmlformats.org/officeDocument/2006/relationships/hyperlink" Target="https://wetten.overheid.nl/jci1.3:c:BWBR0020809&amp;hoofdstuk=6b&amp;paragraaf=6b.5&amp;artikel=150n&amp;z=2023-07-01&amp;g=2023-07-01" TargetMode="External"/><Relationship Id="rId44" Type="http://schemas.openxmlformats.org/officeDocument/2006/relationships/hyperlink" Target="https://wetten.overheid.nl/jci1.3:c:BWBR0020809&amp;hoofdstuk=6b&amp;paragraaf=6b.5&amp;artikel=150n&amp;z=2023-07-01&amp;g=2023-07-01" TargetMode="External"/><Relationship Id="rId52" Type="http://schemas.openxmlformats.org/officeDocument/2006/relationships/printerSettings" Target="../printerSettings/printerSettings15.bin"/><Relationship Id="rId4" Type="http://schemas.openxmlformats.org/officeDocument/2006/relationships/hyperlink" Target="https://wetten.overheid.nl/jci1.3:c:BWBR0020892&amp;hoofdstuk=9b&amp;paragraaf=9b.4&amp;artikel=46&amp;z=2023-07-01&amp;g=2023-07-01" TargetMode="External"/><Relationship Id="rId9" Type="http://schemas.openxmlformats.org/officeDocument/2006/relationships/hyperlink" Target="https://wetten.overheid.nl/jci1.3:c:BWBR0020892&amp;hoofdstuk=9b&amp;paragraaf=9b.4&amp;artikel=46&amp;z=2023-07-01&amp;g=2023-07-01" TargetMode="External"/><Relationship Id="rId14" Type="http://schemas.openxmlformats.org/officeDocument/2006/relationships/hyperlink" Target="https://wetten.overheid.nl/jci1.3:c:BWBR0020809&amp;hoofdstuk=6b&amp;paragraaf=6b.5&amp;artikel=150n&amp;z=2023-07-01&amp;g=2023-07-01" TargetMode="External"/><Relationship Id="rId22" Type="http://schemas.openxmlformats.org/officeDocument/2006/relationships/hyperlink" Target="https://wetten.overheid.nl/jci1.3:c:BWBR0020809&amp;hoofdstuk=6b&amp;paragraaf=6b.5&amp;artikel=150n&amp;z=2023-07-01&amp;g=2023-07-01" TargetMode="External"/><Relationship Id="rId27" Type="http://schemas.openxmlformats.org/officeDocument/2006/relationships/hyperlink" Target="https://wetten.overheid.nl/jci1.3:c:BWBR0020809&amp;hoofdstuk=6b&amp;paragraaf=6b.5&amp;artikel=150o&amp;z=2023-07-01&amp;g=2023-07-01" TargetMode="External"/><Relationship Id="rId30" Type="http://schemas.openxmlformats.org/officeDocument/2006/relationships/hyperlink" Target="https://wetten.overheid.nl/jci1.3:c:BWBR0020809&amp;hoofdstuk=6b&amp;paragraaf=6b.5&amp;artikel=150o&amp;z=2023-07-01&amp;g=2023-07-01" TargetMode="External"/><Relationship Id="rId35" Type="http://schemas.openxmlformats.org/officeDocument/2006/relationships/hyperlink" Target="https://wetten.overheid.nl/jci1.3:c:BWBR0020892&amp;hoofdstuk=9b&amp;paragraaf=9b.4&amp;artikel=46&amp;z=2023-07-01&amp;g=2023-07-01" TargetMode="External"/><Relationship Id="rId43" Type="http://schemas.openxmlformats.org/officeDocument/2006/relationships/hyperlink" Target="https://wetten.overheid.nl/jci1.3:c:BWBR0020809&amp;hoofdstuk=6b&amp;paragraaf=6b.5&amp;artikel=150n&amp;z=2023-07-01&amp;g=2023-07-01" TargetMode="External"/><Relationship Id="rId48" Type="http://schemas.openxmlformats.org/officeDocument/2006/relationships/hyperlink" Target="https://wetten.overheid.nl/jci1.3:c:BWBR0020809&amp;hoofdstuk=6&amp;artikel=126&amp;z=2023-07-01&amp;g=2023-07-01" TargetMode="External"/><Relationship Id="rId8" Type="http://schemas.openxmlformats.org/officeDocument/2006/relationships/hyperlink" Target="https://wetten.overheid.nl/jci1.3:c:BWBR0020892&amp;hoofdstuk=9b&amp;paragraaf=9b.4&amp;artikel=46&amp;z=2023-07-01&amp;g=2023-07-01" TargetMode="External"/><Relationship Id="rId51" Type="http://schemas.openxmlformats.org/officeDocument/2006/relationships/hyperlink" Target="https://wetten.overheid.nl/jci1.3:c:BWBR0020871&amp;paragraaf=2&amp;artikel=2&amp;z=2024-06-25&amp;g=2024-06-25" TargetMode="External"/><Relationship Id="rId3" Type="http://schemas.openxmlformats.org/officeDocument/2006/relationships/hyperlink" Target="https://wetten.overheid.nl/jci1.3:c:BWBR0020892&amp;hoofdstuk=9b&amp;paragraaf=9b.4&amp;artikel=46&amp;z=2023-07-01&amp;g=2023-07-01" TargetMode="External"/><Relationship Id="rId12" Type="http://schemas.openxmlformats.org/officeDocument/2006/relationships/hyperlink" Target="https://wetten.overheid.nl/jci1.3:c:BWBR0048348&amp;artikel=4&amp;z=2023-07-01&amp;g=2023-07-01" TargetMode="External"/><Relationship Id="rId17" Type="http://schemas.openxmlformats.org/officeDocument/2006/relationships/hyperlink" Target="https://wetten.overheid.nl/jci1.3:c:BWBR0020809&amp;hoofdstuk=6b&amp;paragraaf=6b.5&amp;artikel=150n&amp;z=2023-07-01&amp;g=2023-07-01" TargetMode="External"/><Relationship Id="rId25" Type="http://schemas.openxmlformats.org/officeDocument/2006/relationships/hyperlink" Target="https://wetten.overheid.nl/jci1.3:c:BWBR0020809&amp;hoofdstuk=6b&amp;paragraaf=6b.5&amp;artikel=150n&amp;z=2023-07-01&amp;g=2023-07-01" TargetMode="External"/><Relationship Id="rId33" Type="http://schemas.openxmlformats.org/officeDocument/2006/relationships/hyperlink" Target="https://wetten.overheid.nl/jci1.3:c:BWBR0020892&amp;hoofdstuk=9b&amp;paragraaf=9b.4&amp;artikel=46&amp;z=2023-07-01&amp;g=2023-07-01" TargetMode="External"/><Relationship Id="rId38" Type="http://schemas.openxmlformats.org/officeDocument/2006/relationships/hyperlink" Target="https://wetten.overheid.nl/jci1.3:c:BWBR0020809&amp;hoofdstuk=6b&amp;paragraaf=6b.5&amp;artikel=150m&amp;z=2023-07-01&amp;g=2023-07-01" TargetMode="External"/><Relationship Id="rId46" Type="http://schemas.openxmlformats.org/officeDocument/2006/relationships/hyperlink" Target="https://wetten.overheid.nl/jci1.3:c:BWBR0020809&amp;hoofdstuk=6b&amp;paragraaf=6b.5&amp;artikel=150n&amp;z=2023-07-01&amp;g=2023-07-01" TargetMode="External"/><Relationship Id="rId20" Type="http://schemas.openxmlformats.org/officeDocument/2006/relationships/hyperlink" Target="https://wetten.overheid.nl/jci1.3:c:BWBR0020809&amp;hoofdstuk=6b&amp;paragraaf=6b.3&amp;artikel=150f&amp;z=2023-07-01&amp;g=2023-07-01" TargetMode="External"/><Relationship Id="rId41" Type="http://schemas.openxmlformats.org/officeDocument/2006/relationships/hyperlink" Target="https://wetten.overheid.nl/jci1.3:c:BWBR0020917&amp;bijlage=2a&amp;z=2023-07-01&amp;g=2023-07-01" TargetMode="External"/><Relationship Id="rId1" Type="http://schemas.openxmlformats.org/officeDocument/2006/relationships/hyperlink" Target="https://wetten.overheid.nl/jci1.3:c:BWBR0020917&amp;hoofdstuk=2&amp;paragraaf=2a&amp;artikel=21&amp;z=2023-07-01&amp;g=2023-07-01" TargetMode="External"/><Relationship Id="rId6" Type="http://schemas.openxmlformats.org/officeDocument/2006/relationships/hyperlink" Target="https://wetten.overheid.nl/jci1.3:c:BWBR0020892&amp;hoofdstuk=9b&amp;paragraaf=9b.4&amp;artikel=46&amp;z=2023-07-01&amp;g=2023-07-01" TargetMode="External"/></Relationships>
</file>

<file path=xl/worksheets/_rels/sheet16.xml.rels><?xml version="1.0" encoding="UTF-8" standalone="yes"?>
<Relationships xmlns="http://schemas.openxmlformats.org/package/2006/relationships"><Relationship Id="rId13" Type="http://schemas.openxmlformats.org/officeDocument/2006/relationships/hyperlink" Target="https://wetten.overheid.nl/jci1.3:c:BWBR0020892&amp;hoofdstuk=9b&amp;paragraaf=9b.5&amp;artikel=46c&amp;z=2023-07-01&amp;g=2023-07-01" TargetMode="External"/><Relationship Id="rId18" Type="http://schemas.openxmlformats.org/officeDocument/2006/relationships/hyperlink" Target="https://wetten.overheid.nl/jci1.3:c:BWBR0020892&amp;hoofdstuk=9b&amp;paragraaf=9b.5&amp;artikel=46c&amp;z=2023-07-01&amp;g=2023-07-01" TargetMode="External"/><Relationship Id="rId26" Type="http://schemas.openxmlformats.org/officeDocument/2006/relationships/hyperlink" Target="https://wetten.overheid.nl/jci1.3:c:BWBR0020892&amp;hoofdstuk=9b&amp;paragraaf=9b.5&amp;artikel=46c&amp;z=2023-07-01&amp;g=2023-07-01" TargetMode="External"/><Relationship Id="rId3" Type="http://schemas.openxmlformats.org/officeDocument/2006/relationships/hyperlink" Target="https://wetten.overheid.nl/jci1.3:c:BWBR0020809&amp;hoofdstuk=6b&amp;paragraaf=6b.3&amp;artikel=150e&amp;z=2023-07-01&amp;g=2023-07-01" TargetMode="External"/><Relationship Id="rId21" Type="http://schemas.openxmlformats.org/officeDocument/2006/relationships/hyperlink" Target="https://wetten.overheid.nl/jci1.3:c:BWBR0020892&amp;hoofdstuk=9b&amp;paragraaf=9b.5&amp;artikel=46c&amp;z=2023-07-01&amp;g=2023-07-01" TargetMode="External"/><Relationship Id="rId34" Type="http://schemas.openxmlformats.org/officeDocument/2006/relationships/hyperlink" Target="https://www.dnb.nl/media/kxtdbs5o/invulinstructie-invaarsjabloon.pdf" TargetMode="External"/><Relationship Id="rId7" Type="http://schemas.openxmlformats.org/officeDocument/2006/relationships/hyperlink" Target="https://wetten.overheid.nl/jci1.3:c:BWBR0020892&amp;hoofdstuk=9b&amp;paragraaf=9b.5&amp;artikel=46e&amp;z=2023-07-01&amp;g=2023-07-01" TargetMode="External"/><Relationship Id="rId12" Type="http://schemas.openxmlformats.org/officeDocument/2006/relationships/hyperlink" Target="https://wetten.overheid.nl/jci1.3:c:BWBR0020892&amp;hoofdstuk=9b&amp;paragraaf=9b.5&amp;artikel=46c&amp;z=2023-07-01&amp;g=2023-07-01" TargetMode="External"/><Relationship Id="rId17" Type="http://schemas.openxmlformats.org/officeDocument/2006/relationships/hyperlink" Target="https://wetten.overheid.nl/jci1.3:c:BWBR0020892&amp;hoofdstuk=9b&amp;paragraaf=9b.5&amp;artikel=46c&amp;z=2023-07-01&amp;g=2023-07-01" TargetMode="External"/><Relationship Id="rId25" Type="http://schemas.openxmlformats.org/officeDocument/2006/relationships/hyperlink" Target="https://wetten.overheid.nl/jci1.3:c:BWBR0020892&amp;hoofdstuk=9b&amp;paragraaf=9b.5&amp;artikel=46c&amp;z=2023-07-01&amp;g=2023-07-01" TargetMode="External"/><Relationship Id="rId33" Type="http://schemas.openxmlformats.org/officeDocument/2006/relationships/hyperlink" Target="https://wetten.overheid.nl/jci1.3:c:BWBR0020809&amp;hoofdstuk=6&amp;artikel=143a&amp;z=2023-07-01&amp;g=2023-07-01" TargetMode="External"/><Relationship Id="rId2" Type="http://schemas.openxmlformats.org/officeDocument/2006/relationships/hyperlink" Target="https://wetten.overheid.nl/jci1.3:c:BWBR0020871&amp;paragraaf=8a&amp;artikel=23b&amp;z=2023-07-01&amp;g=2023-07-01" TargetMode="External"/><Relationship Id="rId16" Type="http://schemas.openxmlformats.org/officeDocument/2006/relationships/hyperlink" Target="https://wetten.overheid.nl/jci1.3:c:BWBR0020892&amp;hoofdstuk=9b&amp;paragraaf=9b.5&amp;artikel=46c&amp;z=2023-07-01&amp;g=2023-07-01" TargetMode="External"/><Relationship Id="rId20" Type="http://schemas.openxmlformats.org/officeDocument/2006/relationships/hyperlink" Target="https://wetten.overheid.nl/jci1.3:c:BWBR0020892&amp;hoofdstuk=9b&amp;paragraaf=9b.5&amp;artikel=46c&amp;z=2023-07-01&amp;g=2023-07-01" TargetMode="External"/><Relationship Id="rId29" Type="http://schemas.openxmlformats.org/officeDocument/2006/relationships/hyperlink" Target="https://wetten.overheid.nl/jci1.3:c:BWBR0020892&amp;hoofdstuk=9b&amp;paragraaf=9b.4&amp;artikel=46&amp;z=2023-07-01&amp;g=2023-07-01" TargetMode="External"/><Relationship Id="rId1" Type="http://schemas.openxmlformats.org/officeDocument/2006/relationships/hyperlink" Target="https://wetten.overheid.nl/jci1.3:c:BWBR0020892&amp;hoofdstuk=9b&amp;paragraaf=9b.5&amp;artikel=46e&amp;z=2023-07-01&amp;g=2023-07-01" TargetMode="External"/><Relationship Id="rId6" Type="http://schemas.openxmlformats.org/officeDocument/2006/relationships/hyperlink" Target="https://wetten.overheid.nl/jci1.3:c:BWBR0020892&amp;hoofdstuk=9b&amp;paragraaf=9b.5&amp;artikel=46e&amp;z=2023-07-01&amp;g=2023-07-01" TargetMode="External"/><Relationship Id="rId11" Type="http://schemas.openxmlformats.org/officeDocument/2006/relationships/hyperlink" Target="https://wetten.overheid.nl/jci1.3:c:BWBR0020892&amp;hoofdstuk=9b&amp;paragraaf=9b.5&amp;artikel=46c&amp;z=2023-07-01&amp;g=2023-07-01" TargetMode="External"/><Relationship Id="rId24" Type="http://schemas.openxmlformats.org/officeDocument/2006/relationships/hyperlink" Target="https://wetten.overheid.nl/jci1.3:c:BWBR0020892&amp;hoofdstuk=9b&amp;paragraaf=9b.5&amp;artikel=46c&amp;z=2023-07-01&amp;g=2023-07-01" TargetMode="External"/><Relationship Id="rId32" Type="http://schemas.openxmlformats.org/officeDocument/2006/relationships/hyperlink" Target="https://wetten.overheid.nl/jci1.3:c:BWBR0020809&amp;hoofdstuk=6&amp;artikel=143a&amp;z=2023-07-01&amp;g=2023-07-01" TargetMode="External"/><Relationship Id="rId5" Type="http://schemas.openxmlformats.org/officeDocument/2006/relationships/hyperlink" Target="https://wetten.overheid.nl/jci1.3:c:BWBR0048348&amp;artikel=4&amp;z=2023-07-01&amp;g=2023-07-01" TargetMode="External"/><Relationship Id="rId15" Type="http://schemas.openxmlformats.org/officeDocument/2006/relationships/hyperlink" Target="https://wetten.overheid.nl/jci1.3:c:BWBR0020892&amp;hoofdstuk=9b&amp;paragraaf=9b.5&amp;artikel=46c&amp;z=2023-07-01&amp;g=2023-07-01" TargetMode="External"/><Relationship Id="rId23" Type="http://schemas.openxmlformats.org/officeDocument/2006/relationships/hyperlink" Target="https://wetten.overheid.nl/jci1.3:c:BWBR0020892&amp;hoofdstuk=9b&amp;paragraaf=9b.5&amp;artikel=46c&amp;z=2023-07-01&amp;g=2023-07-01" TargetMode="External"/><Relationship Id="rId28" Type="http://schemas.openxmlformats.org/officeDocument/2006/relationships/hyperlink" Target="https://wetten.overheid.nl/jci1.3:c:BWBR0020892&amp;hoofdstuk=9b&amp;paragraaf=9b.4&amp;artikel=46&amp;z=2023-07-01&amp;g=2023-07-01" TargetMode="External"/><Relationship Id="rId10" Type="http://schemas.openxmlformats.org/officeDocument/2006/relationships/hyperlink" Target="https://wetten.overheid.nl/jci1.3:c:BWBR0020892&amp;hoofdstuk=9b&amp;paragraaf=9b.5&amp;artikel=46c&amp;z=2023-07-01&amp;g=2023-07-01" TargetMode="External"/><Relationship Id="rId19" Type="http://schemas.openxmlformats.org/officeDocument/2006/relationships/hyperlink" Target="https://wetten.overheid.nl/jci1.3:c:BWBR0020892&amp;hoofdstuk=9b&amp;paragraaf=9b.5&amp;artikel=46c&amp;z=2023-07-01&amp;g=2023-07-01" TargetMode="External"/><Relationship Id="rId31" Type="http://schemas.openxmlformats.org/officeDocument/2006/relationships/hyperlink" Target="https://wetten.overheid.nl/jci1.3:c:BWBR0020809&amp;hoofdstuk=6&amp;artikel=143a&amp;z=2023-07-01&amp;g=2023-07-01" TargetMode="External"/><Relationship Id="rId4" Type="http://schemas.openxmlformats.org/officeDocument/2006/relationships/hyperlink" Target="https://wetten.overheid.nl/jci1.3:c:BWBR0048348&amp;artikel=4&amp;z=2023-07-01&amp;g=2023-07-01" TargetMode="External"/><Relationship Id="rId9" Type="http://schemas.openxmlformats.org/officeDocument/2006/relationships/hyperlink" Target="https://wetten.overheid.nl/jci1.3:c:BWBR0020892&amp;hoofdstuk=9b&amp;paragraaf=9b.5&amp;artikel=46c&amp;z=2023-07-01&amp;g=2023-07-01" TargetMode="External"/><Relationship Id="rId14" Type="http://schemas.openxmlformats.org/officeDocument/2006/relationships/hyperlink" Target="https://wetten.overheid.nl/jci1.3:c:BWBR0020892&amp;hoofdstuk=9b&amp;paragraaf=9b.5&amp;artikel=46c&amp;z=2023-07-01&amp;g=2023-07-01" TargetMode="External"/><Relationship Id="rId22" Type="http://schemas.openxmlformats.org/officeDocument/2006/relationships/hyperlink" Target="https://wetten.overheid.nl/jci1.3:c:BWBR0020892&amp;hoofdstuk=9b&amp;paragraaf=9b.5&amp;artikel=46c&amp;z=2023-07-01&amp;g=2023-07-01" TargetMode="External"/><Relationship Id="rId27" Type="http://schemas.openxmlformats.org/officeDocument/2006/relationships/hyperlink" Target="https://wetten.overheid.nl/jci1.3:c:BWBR0020892&amp;hoofdstuk=9b&amp;paragraaf=9b.5&amp;artikel=46c&amp;z=2023-07-01&amp;g=2023-07-01" TargetMode="External"/><Relationship Id="rId30" Type="http://schemas.openxmlformats.org/officeDocument/2006/relationships/hyperlink" Target="https://wetten.overheid.nl/jci1.3:c:BWBR0020892&amp;hoofdstuk=9b&amp;paragraaf=9b.4&amp;artikel=46&amp;z=2023-07-01&amp;g=2023-07-01" TargetMode="External"/><Relationship Id="rId35" Type="http://schemas.openxmlformats.org/officeDocument/2006/relationships/printerSettings" Target="../printerSettings/printerSettings16.bin"/><Relationship Id="rId8" Type="http://schemas.openxmlformats.org/officeDocument/2006/relationships/hyperlink" Target="https://wetten.overheid.nl/jci1.3:c:BWBR0020892&amp;hoofdstuk=9b&amp;paragraaf=9b.5&amp;artikel=46e&amp;z=2023-07-01&amp;g=2023-07-01"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3" Type="http://schemas.openxmlformats.org/officeDocument/2006/relationships/hyperlink" Target="https://wetten.overheid.nl/jci1.3:c:BWBR0020809&amp;hoofdstuk=5&amp;paragraaf=5.2&amp;artikel=115e&amp;z=2023-07-01&amp;g=2023-07-01" TargetMode="External"/><Relationship Id="rId18" Type="http://schemas.openxmlformats.org/officeDocument/2006/relationships/hyperlink" Target="https://wetten.overheid.nl/jci1.3:c:BWBR0020892&amp;hoofdstuk=9b&amp;paragraaf=9b.5&amp;artikel=46b&amp;z=2023-07-01&amp;g=2023-07-01" TargetMode="External"/><Relationship Id="rId26" Type="http://schemas.openxmlformats.org/officeDocument/2006/relationships/hyperlink" Target="https://wetten.overheid.nl/jci1.3:c:BWBR0020892&amp;hoofdstuk=9b&amp;paragraaf=9b.5&amp;artikel=46b&amp;z=2023-07-01&amp;g=2023-07-01" TargetMode="External"/><Relationship Id="rId39" Type="http://schemas.openxmlformats.org/officeDocument/2006/relationships/printerSettings" Target="../printerSettings/printerSettings2.bin"/><Relationship Id="rId21" Type="http://schemas.openxmlformats.org/officeDocument/2006/relationships/hyperlink" Target="https://wetten.overheid.nl/jci1.3:c:BWBR0020892&amp;hoofdstuk=9b&amp;paragraaf=9b.5&amp;artikel=46b&amp;z=2023-07-01&amp;g=2023-07-01" TargetMode="External"/><Relationship Id="rId34" Type="http://schemas.openxmlformats.org/officeDocument/2006/relationships/hyperlink" Target="https://wetten.overheid.nl/jci1.3:c:BWBR0020809&amp;hoofdstuk=6b&amp;paragraaf=6b.5&amp;artikel=150m&amp;z=2023-07-01&amp;g=2023-07-01" TargetMode="External"/><Relationship Id="rId7" Type="http://schemas.openxmlformats.org/officeDocument/2006/relationships/hyperlink" Target="https://wetten.overheid.nl/jci1.3:c:BWBR0020809&amp;hoofdstuk=6b&amp;paragraaf=6b.5&amp;artikel=150m&amp;z=2023-07-01&amp;g=2023-07-01" TargetMode="External"/><Relationship Id="rId12" Type="http://schemas.openxmlformats.org/officeDocument/2006/relationships/hyperlink" Target="https://wetten.overheid.nl/jci1.3:c:BWBR0020809&amp;hoofdstuk=6b&amp;paragraaf=6b.5&amp;artikel=150m&amp;z=2023-07-01&amp;g=2023-07-01" TargetMode="External"/><Relationship Id="rId17" Type="http://schemas.openxmlformats.org/officeDocument/2006/relationships/hyperlink" Target="https://wetten.overheid.nl/jci1.3:c:BWBR0020809&amp;hoofdstuk=8&amp;paragraaf=8.1&amp;artikel=217&amp;z=2023-07-01&amp;g=2023-07-01" TargetMode="External"/><Relationship Id="rId25" Type="http://schemas.openxmlformats.org/officeDocument/2006/relationships/hyperlink" Target="https://wetten.overheid.nl/jci1.3:c:BWBR0020809&amp;hoofdstuk=5&amp;paragraaf=5.1&amp;artikel=104&amp;z=2023-07-01&amp;g=2023-07-01" TargetMode="External"/><Relationship Id="rId33" Type="http://schemas.openxmlformats.org/officeDocument/2006/relationships/hyperlink" Target="https://www.dnb.nl/voor-de-sector/open-boek-toezicht/sectoren/pensioenfondsen/verzamelpagina-transitie-wet-toekomst-pensioenen/besluitvorming-en-invaren/opdrachtaanvaarding-en-besluitvorming-pensioenfondsen-over-transitie/" TargetMode="External"/><Relationship Id="rId38" Type="http://schemas.openxmlformats.org/officeDocument/2006/relationships/hyperlink" Target="https://www.dnb.nl/media/kxtdbs5o/invulinstructie-invaarsjabloon.pdf" TargetMode="External"/><Relationship Id="rId2" Type="http://schemas.openxmlformats.org/officeDocument/2006/relationships/hyperlink" Target="https://wetten.overheid.nl/jci1.3:c:BWBR0020809&amp;hoofdstuk=6b&amp;paragraaf=6b.5&amp;artikel=150m&amp;z=2023-07-01&amp;g=2023-07-01" TargetMode="External"/><Relationship Id="rId16" Type="http://schemas.openxmlformats.org/officeDocument/2006/relationships/hyperlink" Target="https://wetten.overheid.nl/jci1.3:c:BWBR0020809&amp;hoofdstuk=6b&amp;paragraaf=6b.5&amp;artikel=150m&amp;z=2023-07-01&amp;g=2023-07-01" TargetMode="External"/><Relationship Id="rId20" Type="http://schemas.openxmlformats.org/officeDocument/2006/relationships/hyperlink" Target="https://wetten.overheid.nl/jci1.3:c:BWBR0020809&amp;hoofdstuk=6b&amp;paragraaf=6b.5&amp;artikel=150m&amp;z=2023-07-01&amp;g=2023-07-01" TargetMode="External"/><Relationship Id="rId29" Type="http://schemas.openxmlformats.org/officeDocument/2006/relationships/hyperlink" Target="https://wetten.overheid.nl/jci1.3:c:BWBR0020809&amp;hoofdstuk=6b&amp;paragraaf=6b.5&amp;artikel=150m&amp;z=2023-07-01&amp;g=2023-07-01" TargetMode="External"/><Relationship Id="rId1" Type="http://schemas.openxmlformats.org/officeDocument/2006/relationships/hyperlink" Target="https://wetten.overheid.nl/jci1.3:c:BWBR0020809&amp;hoofdstuk=6b&amp;paragraaf=6b.5&amp;artikel=150m&amp;z=2023-07-01&amp;g=2023-07-01" TargetMode="External"/><Relationship Id="rId6" Type="http://schemas.openxmlformats.org/officeDocument/2006/relationships/hyperlink" Target="https://wetten.overheid.nl/jci1.3:c:BWBR0020809&amp;hoofdstuk=6b&amp;paragraaf=6b.5&amp;artikel=150m&amp;z=2023-07-01&amp;g=2023-07-01" TargetMode="External"/><Relationship Id="rId11" Type="http://schemas.openxmlformats.org/officeDocument/2006/relationships/hyperlink" Target="https://wetten.overheid.nl/jci1.3:c:BWBR0020809&amp;hoofdstuk=5&amp;paragraaf=5.2&amp;artikel=115e&amp;z=2023-07-01&amp;g=2023-07-01" TargetMode="External"/><Relationship Id="rId24" Type="http://schemas.openxmlformats.org/officeDocument/2006/relationships/hyperlink" Target="https://wetten.overheid.nl/jci1.3:c:BWBR0020809&amp;hoofdstuk=6b&amp;paragraaf=6b.5&amp;artikel=150m&amp;z=2023-07-01&amp;g=2023-07-01" TargetMode="External"/><Relationship Id="rId32" Type="http://schemas.openxmlformats.org/officeDocument/2006/relationships/hyperlink" Target="https://www.dnb.nl/voor-de-sector/open-boek-toezicht/sectoren/pensioenfondsen/verzamelpagina-transitie-wet-toekomst-pensioenen/besluitvorming-en-invaren/opdrachtaanvaarding-en-besluitvorming-pensioenfondsen-over-transitie/" TargetMode="External"/><Relationship Id="rId37" Type="http://schemas.openxmlformats.org/officeDocument/2006/relationships/hyperlink" Target="https://www.dnb.nl/voor-de-sector/open-boek-toezicht/sectoren/pensioenfondsen/verzamelpagina-transitie-wet-toekomst-pensioenen/besluitvorming-en-invaren/good-practice-de-sleutelfunctie-risicobeheer-tijdens-de-transitie-naar-het-nieuwe-pensioenstelsel/" TargetMode="External"/><Relationship Id="rId5" Type="http://schemas.openxmlformats.org/officeDocument/2006/relationships/hyperlink" Target="https://wetten.overheid.nl/jci1.3:c:BWBR0020809&amp;hoofdstuk=6b&amp;paragraaf=6b.5&amp;artikel=150m&amp;z=2023-07-01&amp;g=2023-07-01" TargetMode="External"/><Relationship Id="rId15" Type="http://schemas.openxmlformats.org/officeDocument/2006/relationships/hyperlink" Target="https://wetten.overheid.nl/jci1.3:c:BWBR0020809&amp;hoofdstuk=8&amp;paragraaf=8.1&amp;artikel=217&amp;z=2023-07-01&amp;g=2023-07-01" TargetMode="External"/><Relationship Id="rId23" Type="http://schemas.openxmlformats.org/officeDocument/2006/relationships/hyperlink" Target="https://wetten.overheid.nl/jci1.3:c:BWBR0020809&amp;hoofdstuk=5&amp;paragraaf=5.1&amp;artikel=104&amp;z=2023-07-01&amp;g=2023-07-01" TargetMode="External"/><Relationship Id="rId28" Type="http://schemas.openxmlformats.org/officeDocument/2006/relationships/hyperlink" Target="https://wetten.overheid.nl/jci1.3:c:BWBR0020809&amp;hoofdstuk=6b&amp;paragraaf=6b.5&amp;artikel=150m&amp;z=2023-07-01&amp;g=2023-07-01" TargetMode="External"/><Relationship Id="rId36" Type="http://schemas.openxmlformats.org/officeDocument/2006/relationships/hyperlink" Target="https://wetten.overheid.nl/jci1.3:c:BWBR0020809&amp;hoofdstuk=6b&amp;paragraaf=6b.5&amp;artikel=150m&amp;z=2023-07-01&amp;g=2023-07-01" TargetMode="External"/><Relationship Id="rId10" Type="http://schemas.openxmlformats.org/officeDocument/2006/relationships/hyperlink" Target="https://wetten.overheid.nl/jci1.3:c:BWBR0020892&amp;hoofdstuk=9b&amp;paragraaf=9b.5&amp;artikel=46b&amp;z=2023-07-01&amp;g=2023-07-01" TargetMode="External"/><Relationship Id="rId19" Type="http://schemas.openxmlformats.org/officeDocument/2006/relationships/hyperlink" Target="https://wetten.overheid.nl/jci1.3:c:BWBR0020809&amp;hoofdstuk=5&amp;paragraaf=5.2&amp;artikel=115c&amp;z=2023-07-01&amp;g=2023-07-01" TargetMode="External"/><Relationship Id="rId31" Type="http://schemas.openxmlformats.org/officeDocument/2006/relationships/hyperlink" Target="https://wetten.overheid.nl/jci1.3:c:BWBR0020892&amp;hoofdstuk=9b&amp;paragraaf=9b.5&amp;artikel=46b&amp;z=2023-07-01&amp;g=2023-07-01" TargetMode="External"/><Relationship Id="rId4" Type="http://schemas.openxmlformats.org/officeDocument/2006/relationships/hyperlink" Target="https://wetten.overheid.nl/jci1.3:c:BWBR0020809&amp;hoofdstuk=6b&amp;paragraaf=6b.5&amp;artikel=150m&amp;z=2023-07-01&amp;g=2023-07-01" TargetMode="External"/><Relationship Id="rId9" Type="http://schemas.openxmlformats.org/officeDocument/2006/relationships/hyperlink" Target="https://wetten.overheid.nl/jci1.3:c:BWBR0020809&amp;hoofdstuk=6b&amp;paragraaf=6b.5&amp;artikel=150m&amp;z=2023-07-01&amp;g=2023-07-01" TargetMode="External"/><Relationship Id="rId14" Type="http://schemas.openxmlformats.org/officeDocument/2006/relationships/hyperlink" Target="https://wetten.overheid.nl/jci1.3:c:BWBR0020809&amp;hoofdstuk=6b&amp;paragraaf=6b.5&amp;artikel=150m&amp;z=2023-07-01&amp;g=2023-07-01" TargetMode="External"/><Relationship Id="rId22" Type="http://schemas.openxmlformats.org/officeDocument/2006/relationships/hyperlink" Target="https://wetten.overheid.nl/jci1.3:c:BWBR0020892&amp;hoofdstuk=9b&amp;paragraaf=9b.5&amp;artikel=46b&amp;z=2023-07-01&amp;g=2023-07-01" TargetMode="External"/><Relationship Id="rId27" Type="http://schemas.openxmlformats.org/officeDocument/2006/relationships/hyperlink" Target="https://wetten.overheid.nl/jci1.3:c:BWBR0020892&amp;hoofdstuk=9b&amp;paragraaf=9b.5&amp;artikel=46b&amp;z=2023-07-01&amp;g=2023-07-01" TargetMode="External"/><Relationship Id="rId30" Type="http://schemas.openxmlformats.org/officeDocument/2006/relationships/hyperlink" Target="https://wetten.overheid.nl/jci1.3:c:BWBR0020809&amp;hoofdstuk=6&amp;artikel=143a&amp;z=2023-07-01&amp;g=2023-07-01" TargetMode="External"/><Relationship Id="rId35" Type="http://schemas.openxmlformats.org/officeDocument/2006/relationships/hyperlink" Target="https://wetten.overheid.nl/jci1.3:c:BWBR0020809&amp;hoofdstuk=6b&amp;paragraaf=6b.5&amp;artikel=150m&amp;z=2023-07-01&amp;g=2023-07-01" TargetMode="External"/><Relationship Id="rId8" Type="http://schemas.openxmlformats.org/officeDocument/2006/relationships/hyperlink" Target="https://wetten.overheid.nl/jci1.3:c:BWBR0020809&amp;hoofdstuk=5&amp;paragraaf=5.2&amp;artikel=115a&amp;z=2023-07-01&amp;g=2023-07-01" TargetMode="External"/><Relationship Id="rId3" Type="http://schemas.openxmlformats.org/officeDocument/2006/relationships/hyperlink" Target="https://wetten.overheid.nl/jci1.3:c:BWBR0020809&amp;hoofdstuk=6b&amp;paragraaf=6b.5&amp;artikel=150m&amp;z=2023-07-01&amp;g=2023-07-01"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wetten.overheid.nl/jci1.3:c:BWBR0020892&amp;hoofdstuk=9b&amp;paragraaf=9b.4&amp;artikel=46&amp;z=2023-07-01&amp;g=2023-07-01" TargetMode="External"/><Relationship Id="rId13" Type="http://schemas.openxmlformats.org/officeDocument/2006/relationships/hyperlink" Target="https://wetten.overheid.nl/jci1.3:c:BWBR0020892&amp;hoofdstuk=9b&amp;paragraaf=9b.4&amp;artikel=46&amp;z=2023-07-01&amp;g=2023-07-01" TargetMode="External"/><Relationship Id="rId18" Type="http://schemas.openxmlformats.org/officeDocument/2006/relationships/hyperlink" Target="https://wetten.overheid.nl/jci1.3:c:BWBR0020892&amp;hoofdstuk=9b&amp;paragraaf=9b.4&amp;artikel=46&amp;z=2023-07-01&amp;g=2023-07-01" TargetMode="External"/><Relationship Id="rId26" Type="http://schemas.openxmlformats.org/officeDocument/2006/relationships/printerSettings" Target="../printerSettings/printerSettings20.bin"/><Relationship Id="rId3" Type="http://schemas.openxmlformats.org/officeDocument/2006/relationships/hyperlink" Target="https://wetten.overheid.nl/jci1.3:c:BWBR0020809&amp;hoofdstuk=5&amp;paragraaf=5.1&amp;artikel=102a&amp;z=2023-07-01&amp;g=2023-07-01" TargetMode="External"/><Relationship Id="rId21" Type="http://schemas.openxmlformats.org/officeDocument/2006/relationships/hyperlink" Target="https://www.dnb.nl/voor-de-sector/open-boek-toezicht/sectoren/pensioenfondsen/verzamelpagina-transitie-wet-toekomst-pensioenen/besluitvorming-en-invaren/qa-complete-besluitvorming-pensioenfondsen/" TargetMode="External"/><Relationship Id="rId7" Type="http://schemas.openxmlformats.org/officeDocument/2006/relationships/hyperlink" Target="https://wetten.overheid.nl/jci1.3:c:BWBR0020892&amp;hoofdstuk=9b&amp;paragraaf=9b.3&amp;artikel=44&amp;z=2023-07-01&amp;g=2023-07-01" TargetMode="External"/><Relationship Id="rId12" Type="http://schemas.openxmlformats.org/officeDocument/2006/relationships/hyperlink" Target="https://wetten.overheid.nl/jci1.3:c:BWBR0020892&amp;hoofdstuk=9b&amp;paragraaf=9b.4&amp;artikel=46&amp;z=2023-07-01&amp;g=2023-07-01" TargetMode="External"/><Relationship Id="rId17" Type="http://schemas.openxmlformats.org/officeDocument/2006/relationships/hyperlink" Target="https://www.dnb.nl/media/kxtdbs5o/invulinstructie-invaarsjabloon.pdf" TargetMode="External"/><Relationship Id="rId25" Type="http://schemas.openxmlformats.org/officeDocument/2006/relationships/hyperlink" Target="https://wetten.overheid.nl/jci1.3:c:BWBR0020892&amp;hoofdstuk=9b&amp;paragraaf=9b.5&amp;artikel=46b&amp;z=2023-07-01&amp;g=2023-07-01" TargetMode="External"/><Relationship Id="rId2" Type="http://schemas.openxmlformats.org/officeDocument/2006/relationships/hyperlink" Target="https://wetten.overheid.nl/jci1.3:c:BWBR0020892&amp;hoofdstuk=9b&amp;paragraaf=9b.4&amp;artikel=46&amp;z=2023-07-01&amp;g=2023-07-01" TargetMode="External"/><Relationship Id="rId16" Type="http://schemas.openxmlformats.org/officeDocument/2006/relationships/hyperlink" Target="https://www.dnb.nl/voor-de-sector/open-boek-toezicht/sectoren/pensioenfondsen/verzamelpagina-transitie-wet-toekomst-pensioenen/besluitvorming-en-invaren/qa-complete-besluitvorming-pensioenfondsen/" TargetMode="External"/><Relationship Id="rId20" Type="http://schemas.openxmlformats.org/officeDocument/2006/relationships/hyperlink" Target="https://wetten.overheid.nl/jci1.3:c:BWBR0020892&amp;hoofdstuk=9b&amp;paragraaf=9b.5&amp;artikel=46b&amp;z=2023-07-01&amp;g=2023-07-01" TargetMode="External"/><Relationship Id="rId1" Type="http://schemas.openxmlformats.org/officeDocument/2006/relationships/hyperlink" Target="https://wetten.overheid.nl/jci1.3:c:BWBR0020892&amp;hoofdstuk=9b&amp;paragraaf=9b.3&amp;artikel=44&amp;z=2023-07-01&amp;g=2023-07-01" TargetMode="External"/><Relationship Id="rId6" Type="http://schemas.openxmlformats.org/officeDocument/2006/relationships/hyperlink" Target="https://wetten.overheid.nl/jci1.3:c:BWBR0020809&amp;hoofdstuk=5&amp;paragraaf=5.1&amp;artikel=102a&amp;z=2023-07-01&amp;g=2023-07-01" TargetMode="External"/><Relationship Id="rId11" Type="http://schemas.openxmlformats.org/officeDocument/2006/relationships/hyperlink" Target="https://wetten.overheid.nl/jci1.3:c:BWBR0020892&amp;hoofdstuk=9b&amp;paragraaf=9b.4&amp;artikel=46&amp;z=2023-07-01&amp;g=2023-07-01" TargetMode="External"/><Relationship Id="rId24" Type="http://schemas.openxmlformats.org/officeDocument/2006/relationships/hyperlink" Target="https://www.dnb.nl/voor-de-sector/open-boek-toezicht/sectoren/pensioenfondsen/verzamelpagina-transitie-wet-toekomst-pensioenen/besluitvorming-en-invaren/qa-complete-besluitvorming-pensioenfondsen/" TargetMode="External"/><Relationship Id="rId5" Type="http://schemas.openxmlformats.org/officeDocument/2006/relationships/hyperlink" Target="https://wetten.overheid.nl/jci1.3:c:BWBR0020892&amp;hoofdstuk=9b&amp;paragraaf=9b.4&amp;artikel=46&amp;z=2023-07-01&amp;g=2023-07-01" TargetMode="External"/><Relationship Id="rId15" Type="http://schemas.openxmlformats.org/officeDocument/2006/relationships/hyperlink" Target="https://wetten.overheid.nl/jci1.3:c:BWBR0020892&amp;hoofdstuk=9b&amp;paragraaf=9b.4&amp;artikel=46&amp;z=2023-07-01&amp;g=2023-07-01" TargetMode="External"/><Relationship Id="rId23" Type="http://schemas.openxmlformats.org/officeDocument/2006/relationships/hyperlink" Target="https://wetten.overheid.nl/jci1.3:c:BWBR0020892&amp;hoofdstuk=9b&amp;paragraaf=9b.3&amp;artikel=44&amp;z=2023-07-01&amp;g=2023-07-01" TargetMode="External"/><Relationship Id="rId10" Type="http://schemas.openxmlformats.org/officeDocument/2006/relationships/hyperlink" Target="https://wetten.overheid.nl/jci1.3:c:BWBR0020892&amp;hoofdstuk=9b&amp;paragraaf=9b.3&amp;artikel=44&amp;z=2023-07-01&amp;g=2023-07-01" TargetMode="External"/><Relationship Id="rId19" Type="http://schemas.openxmlformats.org/officeDocument/2006/relationships/hyperlink" Target="https://wetten.overheid.nl/jci1.3:c:BWBR0020892&amp;hoofdstuk=9b&amp;paragraaf=9b.3&amp;artikel=44&amp;z=2023-07-01&amp;g=2023-07-01" TargetMode="External"/><Relationship Id="rId4" Type="http://schemas.openxmlformats.org/officeDocument/2006/relationships/hyperlink" Target="https://wetten.overheid.nl/jci1.3:c:BWBR0020892&amp;hoofdstuk=9b&amp;paragraaf=9b.3&amp;artikel=44&amp;z=2023-07-01&amp;g=2023-07-01" TargetMode="External"/><Relationship Id="rId9" Type="http://schemas.openxmlformats.org/officeDocument/2006/relationships/hyperlink" Target="https://wetten.overheid.nl/jci1.3:c:BWBR0020809&amp;hoofdstuk=5&amp;paragraaf=5.1&amp;artikel=102a&amp;z=2023-07-01&amp;g=2023-07-01" TargetMode="External"/><Relationship Id="rId14" Type="http://schemas.openxmlformats.org/officeDocument/2006/relationships/hyperlink" Target="https://wetten.overheid.nl/jci1.3:c:BWBR0020892&amp;hoofdstuk=9b&amp;paragraaf=9b.4&amp;artikel=46&amp;z=2023-07-01&amp;g=2023-07-01" TargetMode="External"/><Relationship Id="rId22" Type="http://schemas.openxmlformats.org/officeDocument/2006/relationships/hyperlink" Target="https://wetten.overheid.nl/jci1.3:c:BWBR0020892&amp;hoofdstuk=9b&amp;paragraaf=9b.4&amp;artikel=46&amp;z=2023-07-01&amp;g=2023-07-01"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s://www.dnb.nl/media/kxtdbs5o/invulinstructie-invaarsjabloon.pdf" TargetMode="Externa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s://www.dnb.nl/media/kxtdbs5o/invulinstructie-invaarsjabloon.pdf"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s://www.dnb.nl/media/kxtdbs5o/invulinstructie-invaarsjabloon.pdf"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s://www.dnb.nl/media/kxtdbs5o/invulinstructie-invaarsjabloon.pdf" TargetMode="External"/></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https://www.dnb.nl/media/kxtdbs5o/invulinstructie-invaarsjabloon.pdf" TargetMode="External"/></Relationships>
</file>

<file path=xl/worksheets/_rels/sheet26.xml.rels><?xml version="1.0" encoding="UTF-8" standalone="yes"?>
<Relationships xmlns="http://schemas.openxmlformats.org/package/2006/relationships"><Relationship Id="rId3" Type="http://schemas.openxmlformats.org/officeDocument/2006/relationships/hyperlink" Target="https://wetten.overheid.nl/jci1.3:c:BWBR0020809&amp;hoofdstuk=5&amp;paragraaf=5.1&amp;artikel=105&amp;z=2023-07-01&amp;g=2023-07-01" TargetMode="External"/><Relationship Id="rId2" Type="http://schemas.openxmlformats.org/officeDocument/2006/relationships/hyperlink" Target="https://wetten.overheid.nl/jci1.3:c:BWBR0020809&amp;hoofdstuk=6b&amp;paragraaf=6b.5&amp;artikel=150l&amp;z=2023-07-01&amp;g=2023-07-01" TargetMode="External"/><Relationship Id="rId1" Type="http://schemas.openxmlformats.org/officeDocument/2006/relationships/hyperlink" Target="https://wetten.overheid.nl/jci1.3:c:BWBR0020892&amp;hoofdstuk=9b&amp;paragraaf=9b.5&amp;artikel=46b&amp;z=2023-07-01&amp;g=2023-07-01" TargetMode="External"/><Relationship Id="rId5" Type="http://schemas.openxmlformats.org/officeDocument/2006/relationships/printerSettings" Target="../printerSettings/printerSettings26.bin"/><Relationship Id="rId4" Type="http://schemas.openxmlformats.org/officeDocument/2006/relationships/hyperlink" Target="https://www.dnb.nl/media/kxtdbs5o/invulinstructie-invaarsjabloon.pdf"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wetten.overheid.nl/jci1.3:c:BWBR0020809&amp;hoofdstuk=6&amp;artikel=143a&amp;z=2023-07-01&amp;g=2023-07-01" TargetMode="External"/><Relationship Id="rId18" Type="http://schemas.openxmlformats.org/officeDocument/2006/relationships/hyperlink" Target="https://www.dnb.nl/voor-de-sector/open-boek-toezicht/sectoren/pensioenfondsen/verzamelpagina-transitie-wet-toekomst-pensioenen/implementatieplan/wat-doet-een-pensioenfonds-om-de-datakwaliteit-bij-invaren-te-borgen/" TargetMode="External"/><Relationship Id="rId26" Type="http://schemas.openxmlformats.org/officeDocument/2006/relationships/hyperlink" Target="https://wetten.overheid.nl/jci1.3:c:BWBR0020892&amp;hoofdstuk=9b&amp;paragraaf=9b.5&amp;artikel=46b&amp;z=2023-07-01&amp;g=2023-07-01" TargetMode="External"/><Relationship Id="rId3" Type="http://schemas.openxmlformats.org/officeDocument/2006/relationships/hyperlink" Target="https://wetten.overheid.nl/jci1.3:c:BWBR0020892&amp;hoofdstuk=9b&amp;paragraaf=9b.4&amp;artikel=46&amp;z=2023-07-01&amp;g=2023-07-01" TargetMode="External"/><Relationship Id="rId21" Type="http://schemas.openxmlformats.org/officeDocument/2006/relationships/hyperlink" Target="https://wetten.overheid.nl/jci1.3:c:BWBR0020892&amp;hoofdstuk=9b&amp;paragraaf=9b.4&amp;artikel=46&amp;z=2023-07-01&amp;g=2023-07-01" TargetMode="External"/><Relationship Id="rId34" Type="http://schemas.openxmlformats.org/officeDocument/2006/relationships/hyperlink" Target="https://www.dnb.nl/media/kxtdbs5o/invulinstructie-invaarsjabloon.pdf" TargetMode="External"/><Relationship Id="rId7" Type="http://schemas.openxmlformats.org/officeDocument/2006/relationships/hyperlink" Target="https://wetten.overheid.nl/jci1.3:c:BWBR0020892&amp;hoofdstuk=9b&amp;paragraaf=9b.4&amp;artikel=46&amp;z=2023-07-01&amp;g=2023-07-01" TargetMode="External"/><Relationship Id="rId12" Type="http://schemas.openxmlformats.org/officeDocument/2006/relationships/hyperlink" Target="https://wetten.overheid.nl/jci1.3:c:BWBR0020892&amp;hoofdstuk=9b&amp;paragraaf=9b.4&amp;artikel=46&amp;z=2023-07-01&amp;g=2023-07-01" TargetMode="External"/><Relationship Id="rId17" Type="http://schemas.openxmlformats.org/officeDocument/2006/relationships/hyperlink" Target="https://wetten.overheid.nl/jci1.3:c:BWBR0020892&amp;hoofdstuk=9b&amp;paragraaf=9b.4&amp;artikel=46&amp;z=2023-07-01&amp;g=2023-07-01" TargetMode="External"/><Relationship Id="rId25" Type="http://schemas.openxmlformats.org/officeDocument/2006/relationships/hyperlink" Target="https://wetten.overheid.nl/jci1.3:c:BWBR0020871&amp;paragraaf=8&amp;artikel=18&amp;z=2023-07-01&amp;g=2023-07-01" TargetMode="External"/><Relationship Id="rId33" Type="http://schemas.openxmlformats.org/officeDocument/2006/relationships/hyperlink" Target="https://www.dnb.nl/voor-de-sector/open-boek-toezicht/sectoren/pensioenfondsen/verzamelpagina-transitie-wet-toekomst-pensioenen/implementatieplan/good-practice-besluitvorming-datakwaliteit-door-pensioenfondsen/" TargetMode="External"/><Relationship Id="rId2" Type="http://schemas.openxmlformats.org/officeDocument/2006/relationships/hyperlink" Target="https://wetten.overheid.nl/jci1.3:c:BWBR0020892&amp;hoofdstuk=9b&amp;paragraaf=9b.4&amp;artikel=46&amp;z=2023-07-01&amp;g=2023-07-01" TargetMode="External"/><Relationship Id="rId16" Type="http://schemas.openxmlformats.org/officeDocument/2006/relationships/hyperlink" Target="https://www.dnb.nl/voor-de-sector/open-boek-toezicht/sectoren/pensioenfondsen/verzamelpagina-transitie-wet-toekomst-pensioenen/implementatieplan/good-practice-borging-van-datakwaliteit-door-pensioenfondsen/" TargetMode="External"/><Relationship Id="rId20" Type="http://schemas.openxmlformats.org/officeDocument/2006/relationships/hyperlink" Target="https://www.dnb.nl/voor-de-sector/open-boek-toezicht/sectoren/pensioenfondsen/verzamelpagina-transitie-wet-toekomst-pensioenen/implementatieplan/wat-doet-een-pensioenfonds-om-de-datakwaliteit-bij-invaren-te-borgen/" TargetMode="External"/><Relationship Id="rId29" Type="http://schemas.openxmlformats.org/officeDocument/2006/relationships/hyperlink" Target="https://wetten.overheid.nl/jci1.3:c:BWBR0020809&amp;hoofdstuk=6&amp;artikel=143a&amp;z=2023-07-01&amp;g=2023-07-01" TargetMode="External"/><Relationship Id="rId1" Type="http://schemas.openxmlformats.org/officeDocument/2006/relationships/hyperlink" Target="https://wetten.overheid.nl/jci1.3:c:BWBR0020892&amp;hoofdstuk=9b&amp;paragraaf=9b.4&amp;artikel=46&amp;z=2023-07-01&amp;g=2023-07-01" TargetMode="External"/><Relationship Id="rId6" Type="http://schemas.openxmlformats.org/officeDocument/2006/relationships/hyperlink" Target="https://www.dnb.nl/voor-de-sector/open-boek-toezicht/sectoren/pensioenfondsen/verzamelpagina-transitie-wet-toekomst-pensioenen/implementatieplan/good-practice-borging-van-datakwaliteit-door-pensioenfondsen/" TargetMode="External"/><Relationship Id="rId11" Type="http://schemas.openxmlformats.org/officeDocument/2006/relationships/hyperlink" Target="https://www.dnb.nl/voor-de-sector/open-boek-toezicht/sectoren/pensioenfondsen/verzamelpagina-transitie-wet-toekomst-pensioenen/implementatieplan/good-practice-borging-van-datakwaliteit-door-pensioenfondsen/" TargetMode="External"/><Relationship Id="rId24" Type="http://schemas.openxmlformats.org/officeDocument/2006/relationships/hyperlink" Target="https://www.dnb.nl/voor-de-sector/open-boek-toezicht/sectoren/pensioenfondsen/verzamelpagina-transitie-wet-toekomst-pensioenen/implementatieplan/good-practice-borging-van-datakwaliteit-door-pensioenfondsen/" TargetMode="External"/><Relationship Id="rId32" Type="http://schemas.openxmlformats.org/officeDocument/2006/relationships/hyperlink" Target="https://www.dnb.nl/voor-de-sector/open-boek-toezicht/sectoren/pensioenfondsen/verzamelpagina-transitie-wet-toekomst-pensioenen/implementatieplan/good-practice-besluitvorming-datakwaliteit-door-pensioenfondsen/" TargetMode="External"/><Relationship Id="rId5" Type="http://schemas.openxmlformats.org/officeDocument/2006/relationships/hyperlink" Target="https://wetten.overheid.nl/jci1.3:c:BWBR0020892&amp;hoofdstuk=9b&amp;paragraaf=9b.5&amp;artikel=46b&amp;z=2023-07-01&amp;g=2023-07-01" TargetMode="External"/><Relationship Id="rId15" Type="http://schemas.openxmlformats.org/officeDocument/2006/relationships/hyperlink" Target="https://www.dnb.nl/voor-de-sector/open-boek-toezicht/sectoren/pensioenfondsen/verzamelpagina-transitie-wet-toekomst-pensioenen/implementatieplan/wat-doet-een-pensioenfonds-om-de-datakwaliteit-bij-invaren-te-borgen/" TargetMode="External"/><Relationship Id="rId23" Type="http://schemas.openxmlformats.org/officeDocument/2006/relationships/hyperlink" Target="https://www.dnb.nl/voor-de-sector/open-boek-toezicht/sectoren/pensioenfondsen/verzamelpagina-transitie-wet-toekomst-pensioenen/implementatieplan/welke-eisen-worden-er-gesteld-aan-de-juistheid-en-volledigheid-van-de-data-die-pensioenfondsen-gebruiken-bij-invaren/" TargetMode="External"/><Relationship Id="rId28" Type="http://schemas.openxmlformats.org/officeDocument/2006/relationships/hyperlink" Target="https://wetten.overheid.nl/jci1.3:c:BWBR0020809&amp;hoofdstuk=6b&amp;paragraaf=6b.4&amp;artikel=150i&amp;z=2023-07-01&amp;g=2023-07-01" TargetMode="External"/><Relationship Id="rId10" Type="http://schemas.openxmlformats.org/officeDocument/2006/relationships/hyperlink" Target="https://www.dnb.nl/voor-de-sector/open-boek-toezicht/sectoren/pensioenfondsen/verzamelpagina-transitie-wet-toekomst-pensioenen/implementatieplan/good-practice-borging-van-datakwaliteit-door-pensioenfondsen/" TargetMode="External"/><Relationship Id="rId19" Type="http://schemas.openxmlformats.org/officeDocument/2006/relationships/hyperlink" Target="https://wetten.overheid.nl/jci1.3:c:BWBR0020892&amp;hoofdstuk=9b&amp;paragraaf=9b.4&amp;artikel=46&amp;z=2023-07-01&amp;g=2023-07-01" TargetMode="External"/><Relationship Id="rId31" Type="http://schemas.openxmlformats.org/officeDocument/2006/relationships/hyperlink" Target="https://www.dnb.nl/voor-de-sector/open-boek-toezicht/sectoren/pensioenfondsen/verzamelpagina-transitie-wet-toekomst-pensioenen/implementatieplan/wat-doet-een-pensioenfonds-om-de-datakwaliteit-bij-invaren-te-borgen/" TargetMode="External"/><Relationship Id="rId4" Type="http://schemas.openxmlformats.org/officeDocument/2006/relationships/hyperlink" Target="https://wetten.overheid.nl/jci1.3:c:BWBR0020809&amp;hoofdstuk=6&amp;artikel=143&amp;z=2023-07-01&amp;g=2023-07-01" TargetMode="External"/><Relationship Id="rId9" Type="http://schemas.openxmlformats.org/officeDocument/2006/relationships/hyperlink" Target="https://www.dnb.nl/voor-de-sector/open-boek-toezicht/sectoren/pensioenfondsen/verzamelpagina-transitie-wet-toekomst-pensioenen/implementatieplan/good-practice-borging-van-datakwaliteit-door-pensioenfondsen/" TargetMode="External"/><Relationship Id="rId14" Type="http://schemas.openxmlformats.org/officeDocument/2006/relationships/hyperlink" Target="https://wetten.overheid.nl/jci1.3:c:BWBR0020892&amp;hoofdstuk=9b&amp;paragraaf=9b.4&amp;artikel=46&amp;z=2023-07-01&amp;g=2023-07-01" TargetMode="External"/><Relationship Id="rId22" Type="http://schemas.openxmlformats.org/officeDocument/2006/relationships/hyperlink" Target="https://www.dnb.nl/voor-de-sector/open-boek-toezicht/sectoren/pensioenfondsen/verzamelpagina-transitie-wet-toekomst-pensioenen/implementatieplan/wat-doet-een-pensioenfonds-om-de-datakwaliteit-bij-invaren-te-borgen/" TargetMode="External"/><Relationship Id="rId27" Type="http://schemas.openxmlformats.org/officeDocument/2006/relationships/hyperlink" Target="https://wetten.overheid.nl/jci1.3:c:BWBR0020892&amp;hoofdstuk=9b&amp;paragraaf=9b.4&amp;artikel=46&amp;z=2023-07-01&amp;g=2023-07-01" TargetMode="External"/><Relationship Id="rId30" Type="http://schemas.openxmlformats.org/officeDocument/2006/relationships/hyperlink" Target="https://wetten.overheid.nl/jci1.3:c:BWBR0020809&amp;hoofdstuk=6&amp;artikel=143&amp;z=2023-07-01&amp;g=2023-07-01" TargetMode="External"/><Relationship Id="rId35" Type="http://schemas.openxmlformats.org/officeDocument/2006/relationships/printerSettings" Target="../printerSettings/printerSettings3.bin"/><Relationship Id="rId8" Type="http://schemas.openxmlformats.org/officeDocument/2006/relationships/hyperlink" Target="https://www.dnb.nl/voor-de-sector/open-boek-toezicht/sectoren/pensioenfondsen/verzamelpagina-transitie-wet-toekomst-pensioenen/implementatieplan/welke-eisen-worden-er-gesteld-aan-de-juistheid-en-volledigheid-van-de-data-die-pensioenfondsen-gebruiken-bij-invaren/"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etten.overheid.nl/jci1.3:c:BWBR0020892&amp;hoofdstuk=9b&amp;paragraaf=9b.4&amp;artikel=46&amp;z=2023-07-01&amp;g=2023-07-01" TargetMode="External"/><Relationship Id="rId13" Type="http://schemas.openxmlformats.org/officeDocument/2006/relationships/hyperlink" Target="https://wetten.overheid.nl/jci1.3:c:BWBR0020892&amp;hoofdstuk=9b&amp;paragraaf=9b.4&amp;artikel=46&amp;z=2023-07-01&amp;g=2023-07-01" TargetMode="External"/><Relationship Id="rId18" Type="http://schemas.openxmlformats.org/officeDocument/2006/relationships/hyperlink" Target="https://www.dnb.nl/voor-de-sector/open-boek-toezicht/sectoren/pensioenfondsen/verzamelpagina-transitie-wet-toekomst-pensioenen/implementatieplan/good-practice-inhoudsopgave-implementatieplan-pensioenfonds/" TargetMode="External"/><Relationship Id="rId26" Type="http://schemas.openxmlformats.org/officeDocument/2006/relationships/printerSettings" Target="../printerSettings/printerSettings4.bin"/><Relationship Id="rId3" Type="http://schemas.openxmlformats.org/officeDocument/2006/relationships/hyperlink" Target="https://wetten.overheid.nl/jci1.3:c:BWBR0020892&amp;hoofdstuk=9b&amp;paragraaf=9b.4&amp;artikel=46&amp;z=2023-07-01&amp;g=2023-07-01" TargetMode="External"/><Relationship Id="rId21" Type="http://schemas.openxmlformats.org/officeDocument/2006/relationships/hyperlink" Target="https://www.dnb.nl/voor-de-sector/open-boek-toezicht/sectoren/pensioenfondsen/verzamelpagina-transitie-wet-toekomst-pensioenen/besluitvorming-en-invaren/good-practice-de-sleutelfunctie-risicobeheer-tijdens-de-transitie-naar-het-nieuwe-pensioenstelsel/" TargetMode="External"/><Relationship Id="rId7" Type="http://schemas.openxmlformats.org/officeDocument/2006/relationships/hyperlink" Target="https://wetten.overheid.nl/jci1.3:c:BWBR0020892&amp;hoofdstuk=9b&amp;paragraaf=9b.4&amp;artikel=46&amp;z=2023-07-01&amp;g=2023-07-01" TargetMode="External"/><Relationship Id="rId12" Type="http://schemas.openxmlformats.org/officeDocument/2006/relationships/hyperlink" Target="https://wetten.overheid.nl/jci1.3:c:BWBR0020892&amp;hoofdstuk=9b&amp;paragraaf=9b.4&amp;artikel=46&amp;z=2023-07-01&amp;g=2023-07-01" TargetMode="External"/><Relationship Id="rId17" Type="http://schemas.openxmlformats.org/officeDocument/2006/relationships/hyperlink" Target="https://www.dnb.nl/voor-de-sector/open-boek-toezicht/sectoren/pensioenfondsen/verzamelpagina-transitie-wet-toekomst-pensioenen/implementatieplan/good-practice-inhoudsopgave-implementatieplan-pensioenfonds/" TargetMode="External"/><Relationship Id="rId25" Type="http://schemas.openxmlformats.org/officeDocument/2006/relationships/hyperlink" Target="https://www.dnb.nl/media/kxtdbs5o/invulinstructie-invaarsjabloon.pdf" TargetMode="External"/><Relationship Id="rId2" Type="http://schemas.openxmlformats.org/officeDocument/2006/relationships/hyperlink" Target="https://wetten.overheid.nl/jci1.3:c:BWBR0020892&amp;hoofdstuk=9b&amp;paragraaf=9b.5&amp;artikel=46b&amp;z=2023-07-01&amp;g=2023-07-01" TargetMode="External"/><Relationship Id="rId16" Type="http://schemas.openxmlformats.org/officeDocument/2006/relationships/hyperlink" Target="https://www.dnb.nl/voor-de-sector/open-boek-toezicht/sectoren/pensioenfondsen/verzamelpagina-transitie-wet-toekomst-pensioenen/implementatieplan/good-practice-inhoudsopgave-implementatieplan-pensioenfonds/" TargetMode="External"/><Relationship Id="rId20" Type="http://schemas.openxmlformats.org/officeDocument/2006/relationships/hyperlink" Target="https://www.dnb.nl/voor-de-sector/open-boek-toezicht/sectoren/pensioenfondsen/verzamelpagina-transitie-wet-toekomst-pensioenen/implementatieplan/good-practice-inhoudsopgave-implementatieplan-pensioenfonds/" TargetMode="External"/><Relationship Id="rId1" Type="http://schemas.openxmlformats.org/officeDocument/2006/relationships/hyperlink" Target="https://wetten.overheid.nl/jci1.3:c:BWBR0020809&amp;hoofdstuk=6b&amp;paragraaf=6b.4&amp;artikel=150i&amp;z=2023-07-01&amp;g=2023-07-01" TargetMode="External"/><Relationship Id="rId6" Type="http://schemas.openxmlformats.org/officeDocument/2006/relationships/hyperlink" Target="https://wetten.overheid.nl/jci1.3:c:BWBR0020809&amp;hoofdstuk=6&amp;artikel=143&amp;z=2023-07-01&amp;g=2023-07-01" TargetMode="External"/><Relationship Id="rId11" Type="http://schemas.openxmlformats.org/officeDocument/2006/relationships/hyperlink" Target="https://wetten.overheid.nl/jci1.3:c:BWBR0020892&amp;hoofdstuk=9b&amp;paragraaf=9b.4&amp;artikel=46&amp;z=2023-07-01&amp;g=2023-07-01" TargetMode="External"/><Relationship Id="rId24" Type="http://schemas.openxmlformats.org/officeDocument/2006/relationships/hyperlink" Target="https://wetten.overheid.nl/jci1.3:c:BWBR0020892&amp;hoofdstuk=9b&amp;paragraaf=9b.5&amp;artikel=46b&amp;z=2023-07-01&amp;g=2023-07-01" TargetMode="External"/><Relationship Id="rId5" Type="http://schemas.openxmlformats.org/officeDocument/2006/relationships/hyperlink" Target="https://wetten.overheid.nl/jci1.3:c:BWBR0020809&amp;hoofdstuk=6&amp;artikel=143a&amp;z=2023-07-01&amp;g=2023-07-01" TargetMode="External"/><Relationship Id="rId15" Type="http://schemas.openxmlformats.org/officeDocument/2006/relationships/hyperlink" Target="https://www.dnb.nl/voor-de-sector/open-boek-toezicht/sectoren/pensioenfondsen/verzamelpagina-transitie-wet-toekomst-pensioenen/implementatieplan/good-practice-inhoudsopgave-implementatieplan-pensioenfonds/" TargetMode="External"/><Relationship Id="rId23" Type="http://schemas.openxmlformats.org/officeDocument/2006/relationships/hyperlink" Target="https://wetten.overheid.nl/jci1.3:c:BWBR0020892&amp;hoofdstuk=9b&amp;paragraaf=9b.4&amp;artikel=46&amp;z=2023-07-01&amp;g=2023-07-01" TargetMode="External"/><Relationship Id="rId10" Type="http://schemas.openxmlformats.org/officeDocument/2006/relationships/hyperlink" Target="https://wetten.overheid.nl/jci1.3:c:BWBR0020892&amp;hoofdstuk=9b&amp;paragraaf=9b.4&amp;artikel=46&amp;z=2023-07-01&amp;g=2023-07-01" TargetMode="External"/><Relationship Id="rId19" Type="http://schemas.openxmlformats.org/officeDocument/2006/relationships/hyperlink" Target="https://www.dnb.nl/voor-de-sector/open-boek-toezicht/sectoren/pensioenfondsen/verzamelpagina-transitie-wet-toekomst-pensioenen/implementatieplan/good-practice-inhoudsopgave-implementatieplan-pensioenfonds/" TargetMode="External"/><Relationship Id="rId4" Type="http://schemas.openxmlformats.org/officeDocument/2006/relationships/hyperlink" Target="https://wetten.overheid.nl/jci1.3:c:BWBR0020809&amp;hoofdstuk=6b&amp;paragraaf=6b.4&amp;artikel=150i&amp;z=2023-07-01&amp;g=2023-07-01" TargetMode="External"/><Relationship Id="rId9" Type="http://schemas.openxmlformats.org/officeDocument/2006/relationships/hyperlink" Target="https://wetten.overheid.nl/jci1.3:c:BWBR0020892&amp;hoofdstuk=9b&amp;paragraaf=9b.4&amp;artikel=46&amp;z=2023-07-01&amp;g=2023-07-01" TargetMode="External"/><Relationship Id="rId14" Type="http://schemas.openxmlformats.org/officeDocument/2006/relationships/hyperlink" Target="https://wetten.overheid.nl/jci1.3:c:BWBR0020892&amp;hoofdstuk=9b&amp;paragraaf=9b.4&amp;artikel=46&amp;z=2023-07-01&amp;g=2023-07-01" TargetMode="External"/><Relationship Id="rId22" Type="http://schemas.openxmlformats.org/officeDocument/2006/relationships/hyperlink" Target="https://wetten.overheid.nl/jci1.3:c:BWBR0020892&amp;hoofdstuk=9b&amp;paragraaf=9b.5&amp;artikel=46b&amp;z=2023-07-01&amp;g=2023-07-01"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etten.overheid.nl/jci1.3:c:BWBR0020892&amp;hoofdstuk=4d&amp;artikel=14t&amp;z=2023-07-01&amp;g=2023-07-01" TargetMode="External"/><Relationship Id="rId13" Type="http://schemas.openxmlformats.org/officeDocument/2006/relationships/hyperlink" Target="https://wetten.overheid.nl/jci1.3:c:BWBR0020892&amp;hoofdstuk=4d&amp;artikel=14t&amp;z=2023-07-01&amp;g=2023-07-01" TargetMode="External"/><Relationship Id="rId18" Type="http://schemas.openxmlformats.org/officeDocument/2006/relationships/printerSettings" Target="../printerSettings/printerSettings5.bin"/><Relationship Id="rId3" Type="http://schemas.openxmlformats.org/officeDocument/2006/relationships/hyperlink" Target="https://wetten.overheid.nl/jci1.3:c:BWBR0020892&amp;hoofdstuk=4d&amp;artikel=14t&amp;z=2023-07-01&amp;g=2023-07-01" TargetMode="External"/><Relationship Id="rId7" Type="http://schemas.openxmlformats.org/officeDocument/2006/relationships/hyperlink" Target="https://www.dnb.nl/voor-de-sector/open-boek-toezicht/sectoren/pensioenfondsen/verzamelpagina-transitie-wet-toekomst-pensioenen/risicohouding/waaraan-moet-de-onderbouwing-van-de-risicohouding-ten-minste-voldoen/" TargetMode="External"/><Relationship Id="rId12" Type="http://schemas.openxmlformats.org/officeDocument/2006/relationships/hyperlink" Target="https://wetten.overheid.nl/jci1.3:c:BWBR0020809&amp;hoofdstuk=4&amp;paragraaf=4.1&amp;artikel=52b&amp;z=2023-07-01&amp;g=2023-07-01" TargetMode="External"/><Relationship Id="rId17" Type="http://schemas.openxmlformats.org/officeDocument/2006/relationships/hyperlink" Target="https://www.dnb.nl/media/kxtdbs5o/invulinstructie-invaarsjabloon.pdf" TargetMode="External"/><Relationship Id="rId2" Type="http://schemas.openxmlformats.org/officeDocument/2006/relationships/hyperlink" Target="https://wetten.overheid.nl/jci1.3:c:BWBR0020892&amp;hoofdstuk=4d&amp;artikel=14v&amp;z=2023-07-01&amp;g=2023-07-01" TargetMode="External"/><Relationship Id="rId16" Type="http://schemas.openxmlformats.org/officeDocument/2006/relationships/hyperlink" Target="https://wetten.overheid.nl/jci1.3:c:BWBR0020917&amp;bijlage=1a&amp;z=2024-04-10&amp;g=2024-04-10" TargetMode="External"/><Relationship Id="rId1" Type="http://schemas.openxmlformats.org/officeDocument/2006/relationships/hyperlink" Target="https://www.dnb.nl/voor-de-sector/open-boek-toezicht/sectoren/pensioenfondsen/verzamelpagina-transitie-wet-toekomst-pensioenen/risicohouding/waaraan-moet-de-onderbouwing-van-de-risicohouding-ten-minste-voldoen/" TargetMode="External"/><Relationship Id="rId6" Type="http://schemas.openxmlformats.org/officeDocument/2006/relationships/hyperlink" Target="https://wetten.overheid.nl/jci1.3:c:BWBR0020892&amp;hoofdstuk=4d&amp;artikel=14t&amp;z=2023-07-01&amp;g=2023-07-01" TargetMode="External"/><Relationship Id="rId11" Type="http://schemas.openxmlformats.org/officeDocument/2006/relationships/hyperlink" Target="https://wetten.overheid.nl/jci1.3:c:BWBR0020892&amp;hoofdstuk=4d&amp;artikel=14t&amp;z=2023-07-01&amp;g=2023-07-01" TargetMode="External"/><Relationship Id="rId5" Type="http://schemas.openxmlformats.org/officeDocument/2006/relationships/hyperlink" Target="https://wetten.overheid.nl/jci1.3:c:BWBR0020892&amp;hoofdstuk=4d&amp;artikel=14t&amp;z=2023-07-01&amp;g=2023-07-01" TargetMode="External"/><Relationship Id="rId15" Type="http://schemas.openxmlformats.org/officeDocument/2006/relationships/hyperlink" Target="https://wetten.overheid.nl/jci1.3:c:BWBR0020892&amp;hoofdstuk=4d&amp;artikel=14u&amp;z=2023-07-01&amp;g=2023-07-01" TargetMode="External"/><Relationship Id="rId10" Type="http://schemas.openxmlformats.org/officeDocument/2006/relationships/hyperlink" Target="https://wetten.overheid.nl/jci1.3:c:BWBR0020809&amp;hoofdstuk=4&amp;paragraaf=4.1&amp;artikel=52b&amp;z=2023-07-01&amp;g=2023-07-01" TargetMode="External"/><Relationship Id="rId4" Type="http://schemas.openxmlformats.org/officeDocument/2006/relationships/hyperlink" Target="https://wetten.overheid.nl/jci1.3:c:BWBR0020892&amp;hoofdstuk=4d&amp;artikel=14t&amp;z=2023-07-01&amp;g=2023-07-01" TargetMode="External"/><Relationship Id="rId9" Type="http://schemas.openxmlformats.org/officeDocument/2006/relationships/hyperlink" Target="https://wetten.overheid.nl/jci1.3:c:BWBR0020892&amp;hoofdstuk=4d&amp;artikel=14t&amp;z=2023-07-01&amp;g=2023-07-01" TargetMode="External"/><Relationship Id="rId14" Type="http://schemas.openxmlformats.org/officeDocument/2006/relationships/hyperlink" Target="https://wetten.overheid.nl/jci1.3:c:BWBR0020809&amp;hoofdstuk=4&amp;paragraaf=4.1&amp;artikel=52b&amp;z=2023-07-01&amp;g=2023-07-01"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3" Type="http://schemas.openxmlformats.org/officeDocument/2006/relationships/hyperlink" Target="https://wetten.overheid.nl/jci1.3:c:BWBR0020809&amp;hoofdstuk=6b&amp;paragraaf=6b.5&amp;artikel=150n&amp;z=2023-07-01&amp;g=2023-07-01" TargetMode="External"/><Relationship Id="rId18" Type="http://schemas.openxmlformats.org/officeDocument/2006/relationships/hyperlink" Target="https://wetten.overheid.nl/jci1.3:c:BWBR0020892&amp;hoofdstuk=1a&amp;artikel=1h&amp;z=2023-07-01&amp;g=2023-07-01" TargetMode="External"/><Relationship Id="rId26" Type="http://schemas.openxmlformats.org/officeDocument/2006/relationships/hyperlink" Target="https://wetten.overheid.nl/jci1.3:c:BWBR0020892&amp;hoofdstuk=1a&amp;artikel=1c&amp;z=2023-07-01&amp;g=2023-07-01" TargetMode="External"/><Relationship Id="rId39" Type="http://schemas.openxmlformats.org/officeDocument/2006/relationships/hyperlink" Target="https://wetten.overheid.nl/BWBR0048347/2023-07-01/0" TargetMode="External"/><Relationship Id="rId21" Type="http://schemas.openxmlformats.org/officeDocument/2006/relationships/hyperlink" Target="https://wetten.overheid.nl/jci1.3:c:BWBR0020892&amp;hoofdstuk=1a&amp;artikel=1e&amp;z=2023-07-01&amp;g=2023-07-01" TargetMode="External"/><Relationship Id="rId34" Type="http://schemas.openxmlformats.org/officeDocument/2006/relationships/hyperlink" Target="https://www.dnb.nl/voor-de-sector/open-boek-toezicht/sectoren/pensioenfondsen/verzamelpagina-transitie-wet-toekomst-pensioenen/contract/hoe-zorgt-pensioenuitvoerder-voor-beheerste-inrichting-bescherming-tegen-renterisico-solidaire-premieregeling/" TargetMode="External"/><Relationship Id="rId42" Type="http://schemas.openxmlformats.org/officeDocument/2006/relationships/hyperlink" Target="https://wetten.overheid.nl/jci1.3:c:BWBR0020809&amp;hoofdstuk=2&amp;paragraaf=2.2&amp;artikel=10a&amp;z=2023-07-01&amp;g=2023-07-01" TargetMode="External"/><Relationship Id="rId47" Type="http://schemas.openxmlformats.org/officeDocument/2006/relationships/hyperlink" Target="https://wetten.overheid.nl/jci1.3:c:BWBR0020892&amp;hoofdstuk=1a&amp;artikel=1d&amp;z=2024-07-12&amp;g=2024-07-12" TargetMode="External"/><Relationship Id="rId50" Type="http://schemas.openxmlformats.org/officeDocument/2006/relationships/hyperlink" Target="https://wetten.overheid.nl/jci1.3:c:BWBR0020892&amp;hoofdstuk=1a&amp;artikel=1ca&amp;z=2024-07-12&amp;g=2024-07-12" TargetMode="External"/><Relationship Id="rId55" Type="http://schemas.openxmlformats.org/officeDocument/2006/relationships/hyperlink" Target="https://wetten.overheid.nl/jci1.3:c:BWBR0020892&amp;hoofdstuk=1a&amp;artikel=1cb&amp;z=2024-07-12&amp;g=2024-07-12" TargetMode="External"/><Relationship Id="rId7" Type="http://schemas.openxmlformats.org/officeDocument/2006/relationships/hyperlink" Target="https://wetten.overheid.nl/jci1.3:c:BWBR0020892&amp;hoofdstuk=1a&amp;artikel=1c&amp;z=2023-07-01&amp;g=2023-07-01" TargetMode="External"/><Relationship Id="rId2" Type="http://schemas.openxmlformats.org/officeDocument/2006/relationships/hyperlink" Target="https://wetten.overheid.nl/jci1.3:c:BWBR0020809&amp;hoofdstuk=2&amp;paragraaf=2.2&amp;artikel=10a&amp;z=2023-07-01&amp;g=2023-07-01" TargetMode="External"/><Relationship Id="rId16" Type="http://schemas.openxmlformats.org/officeDocument/2006/relationships/hyperlink" Target="https://wetten.overheid.nl/jci1.3:c:BWBR0020892&amp;hoofdstuk=1a&amp;artikel=1h&amp;z=2023-07-01&amp;g=2023-07-01" TargetMode="External"/><Relationship Id="rId29" Type="http://schemas.openxmlformats.org/officeDocument/2006/relationships/hyperlink" Target="https://wetten.overheid.nl/jci1.3:c:BWBR0048347&amp;artikel=3&amp;z=2023-07-01&amp;g=2023-07-01" TargetMode="External"/><Relationship Id="rId11" Type="http://schemas.openxmlformats.org/officeDocument/2006/relationships/hyperlink" Target="https://wetten.overheid.nl/jci1.3:c:BWBR0020809&amp;hoofdstuk=2&amp;paragraaf=2.2&amp;artikel=10d&amp;z=2023-07-01&amp;g=2023-07-01" TargetMode="External"/><Relationship Id="rId24" Type="http://schemas.openxmlformats.org/officeDocument/2006/relationships/hyperlink" Target="https://wetten.overheid.nl/jci1.3:c:BWBR0048347&amp;artikel=3&amp;z=2023-07-01&amp;g=2023-07-01" TargetMode="External"/><Relationship Id="rId32" Type="http://schemas.openxmlformats.org/officeDocument/2006/relationships/hyperlink" Target="https://www.dnb.nl/voor-de-sector/open-boek-toezicht/sectoren/pensioenfondsen/verzamelpagina-transitie-wet-toekomst-pensioenen/contract/hoe-zorgt-pensioenuitvoerder-voor-beheerste-inrichting-bescherming-tegen-renterisico-solidaire-premieregeling/" TargetMode="External"/><Relationship Id="rId37" Type="http://schemas.openxmlformats.org/officeDocument/2006/relationships/hyperlink" Target="https://wetten.overheid.nl/BWBR0048347/2023-07-01/0" TargetMode="External"/><Relationship Id="rId40" Type="http://schemas.openxmlformats.org/officeDocument/2006/relationships/hyperlink" Target="https://wetten.overheid.nl/BWBR0048347/2023-07-01/0" TargetMode="External"/><Relationship Id="rId45" Type="http://schemas.openxmlformats.org/officeDocument/2006/relationships/hyperlink" Target="https://wetten.overheid.nl/jci1.3:c:BWBR0020892&amp;hoofdstuk=1a&amp;artikel=1d&amp;z=2023-07-01&amp;g=2023-07-01" TargetMode="External"/><Relationship Id="rId53" Type="http://schemas.openxmlformats.org/officeDocument/2006/relationships/hyperlink" Target="https://wetten.overheid.nl/jci1.3:c:BWBR0020892&amp;hoofdstuk=1a&amp;artikel=1cb&amp;z=2024-07-12&amp;g=2024-07-12" TargetMode="External"/><Relationship Id="rId58" Type="http://schemas.openxmlformats.org/officeDocument/2006/relationships/hyperlink" Target="https://wetten.overheid.nl/jci1.3:c:BWBR0020892&amp;hoofdstuk=1a&amp;artikel=1ca&amp;z=2024-07-12&amp;g=2024-07-12" TargetMode="External"/><Relationship Id="rId5" Type="http://schemas.openxmlformats.org/officeDocument/2006/relationships/hyperlink" Target="https://wetten.overheid.nl/jci1.3:c:BWBR0020892&amp;hoofdstuk=1a&amp;artikel=1c&amp;z=2023-07-01&amp;g=2023-07-01" TargetMode="External"/><Relationship Id="rId61" Type="http://schemas.openxmlformats.org/officeDocument/2006/relationships/hyperlink" Target="https://wetten.overheid.nl/jci1.3:c:BWBR0020809&amp;hoofdstuk=2&amp;paragraaf=2.2&amp;artikel=10d&amp;z=2023-07-01&amp;g=2023-07-01" TargetMode="External"/><Relationship Id="rId19" Type="http://schemas.openxmlformats.org/officeDocument/2006/relationships/hyperlink" Target="https://wetten.overheid.nl/jci1.3:c:BWBR0020892&amp;hoofdstuk=1a&amp;artikel=1h&amp;z=2023-07-01&amp;g=2023-07-01" TargetMode="External"/><Relationship Id="rId14" Type="http://schemas.openxmlformats.org/officeDocument/2006/relationships/hyperlink" Target="https://wetten.overheid.nl/jci1.3:c:BWBR0020809&amp;hoofdstuk=2&amp;paragraaf=2.2&amp;artikel=10d&amp;z=2023-07-01&amp;g=2023-07-01" TargetMode="External"/><Relationship Id="rId22" Type="http://schemas.openxmlformats.org/officeDocument/2006/relationships/hyperlink" Target="https://wetten.overheid.nl/jci1.3:c:BWBR0020809&amp;hoofdstuk=6&amp;artikel=135&amp;z=2023-07-01&amp;g=2023-07-01" TargetMode="External"/><Relationship Id="rId27" Type="http://schemas.openxmlformats.org/officeDocument/2006/relationships/hyperlink" Target="https://wetten.overheid.nl/jci1.3:c:BWBR0020892&amp;hoofdstuk=1a&amp;artikel=1e&amp;z=2023-07-01&amp;g=2023-07-01" TargetMode="External"/><Relationship Id="rId30" Type="http://schemas.openxmlformats.org/officeDocument/2006/relationships/hyperlink" Target="https://wetten.overheid.nl/jci1.3:c:BWBR0048347&amp;artikel=3&amp;z=2023-07-01&amp;g=2023-07-01" TargetMode="External"/><Relationship Id="rId35" Type="http://schemas.openxmlformats.org/officeDocument/2006/relationships/hyperlink" Target="https://wetten.overheid.nl/BWBR0048347/2023-07-01/0" TargetMode="External"/><Relationship Id="rId43" Type="http://schemas.openxmlformats.org/officeDocument/2006/relationships/hyperlink" Target="https://wetten.overheid.nl/jci1.3:c:BWBR0020809&amp;hoofdstuk=4&amp;paragraaf=4.3&amp;artikel=63a&amp;z=2023-07-01&amp;g=2023-07-01" TargetMode="External"/><Relationship Id="rId48" Type="http://schemas.openxmlformats.org/officeDocument/2006/relationships/hyperlink" Target="https://wetten.overheid.nl/jci1.3:c:BWBR0020892&amp;hoofdstuk=1a&amp;artikel=1ca&amp;z=2024-07-12&amp;g=2024-07-12" TargetMode="External"/><Relationship Id="rId56" Type="http://schemas.openxmlformats.org/officeDocument/2006/relationships/hyperlink" Target="https://wetten.overheid.nl/jci1.3:c:BWBR0020892&amp;hoofdstuk=1a&amp;artikel=1cb&amp;z=2024-07-12&amp;g=2024-07-12" TargetMode="External"/><Relationship Id="rId8" Type="http://schemas.openxmlformats.org/officeDocument/2006/relationships/hyperlink" Target="https://wetten.overheid.nl/jci1.3:c:BWBR0020892&amp;hoofdstuk=1a&amp;artikel=1c&amp;z=2023-07-01&amp;g=2023-07-01" TargetMode="External"/><Relationship Id="rId51" Type="http://schemas.openxmlformats.org/officeDocument/2006/relationships/hyperlink" Target="https://wetten.overheid.nl/jci1.3:c:BWBR0020892&amp;hoofdstuk=1a&amp;artikel=1cb&amp;z=2024-07-12&amp;g=2024-07-12" TargetMode="External"/><Relationship Id="rId3" Type="http://schemas.openxmlformats.org/officeDocument/2006/relationships/hyperlink" Target="https://wetten.overheid.nl/jci1.3:c:BWBR0020809&amp;hoofdstuk=2&amp;paragraaf=2.2&amp;artikel=10a&amp;z=2023-07-01&amp;g=2023-07-01" TargetMode="External"/><Relationship Id="rId12" Type="http://schemas.openxmlformats.org/officeDocument/2006/relationships/hyperlink" Target="https://wetten.overheid.nl/jci1.3:c:BWBR0020809&amp;hoofdstuk=2&amp;paragraaf=2.2&amp;artikel=10d&amp;z=2023-07-01&amp;g=2023-07-01" TargetMode="External"/><Relationship Id="rId17" Type="http://schemas.openxmlformats.org/officeDocument/2006/relationships/hyperlink" Target="https://wetten.overheid.nl/jci1.3:c:BWBR0020892&amp;hoofdstuk=1a&amp;artikel=1h&amp;z=2023-07-01&amp;g=2023-07-01" TargetMode="External"/><Relationship Id="rId25" Type="http://schemas.openxmlformats.org/officeDocument/2006/relationships/hyperlink" Target="https://wetten.overheid.nl/jci1.3:c:BWBR0020871&amp;paragraaf=5&amp;artikel=13&amp;z=2023-07-01&amp;g=2023-07-01" TargetMode="External"/><Relationship Id="rId33" Type="http://schemas.openxmlformats.org/officeDocument/2006/relationships/hyperlink" Target="https://wetten.overheid.nl/jci1.3:c:BWBR0020892&amp;hoofdstuk=1a&amp;artikel=1c&amp;z=2023-07-01&amp;g=2023-07-01" TargetMode="External"/><Relationship Id="rId38" Type="http://schemas.openxmlformats.org/officeDocument/2006/relationships/hyperlink" Target="https://wetten.overheid.nl/BWBR0048347/2023-07-01/0" TargetMode="External"/><Relationship Id="rId46" Type="http://schemas.openxmlformats.org/officeDocument/2006/relationships/hyperlink" Target="https://wetten.overheid.nl/jci1.3:c:BWBR0020809&amp;hoofdstuk=4&amp;paragraaf=4.3&amp;artikel=63a&amp;z=2023-07-01&amp;g=2023-07-01" TargetMode="External"/><Relationship Id="rId59" Type="http://schemas.openxmlformats.org/officeDocument/2006/relationships/hyperlink" Target="https://wetten.overheid.nl/jci1.3:c:BWBR0020892&amp;hoofdstuk=1a&amp;artikel=1ca&amp;z=2024-07-12&amp;g=2024-07-12" TargetMode="External"/><Relationship Id="rId20" Type="http://schemas.openxmlformats.org/officeDocument/2006/relationships/hyperlink" Target="https://wetten.overheid.nl/jci1.3:c:BWBR0020892&amp;hoofdstuk=1a&amp;artikel=1e&amp;z=2023-07-01&amp;g=2023-07-01" TargetMode="External"/><Relationship Id="rId41" Type="http://schemas.openxmlformats.org/officeDocument/2006/relationships/hyperlink" Target="https://www.dnb.nl/media/kxtdbs5o/invulinstructie-invaarsjabloon.pdf" TargetMode="External"/><Relationship Id="rId54" Type="http://schemas.openxmlformats.org/officeDocument/2006/relationships/hyperlink" Target="https://wetten.overheid.nl/jci1.3:c:BWBR0020892&amp;hoofdstuk=1a&amp;artikel=1cb&amp;z=2024-07-12&amp;g=2024-07-12" TargetMode="External"/><Relationship Id="rId62" Type="http://schemas.openxmlformats.org/officeDocument/2006/relationships/printerSettings" Target="../printerSettings/printerSettings7.bin"/><Relationship Id="rId1" Type="http://schemas.openxmlformats.org/officeDocument/2006/relationships/hyperlink" Target="https://wetten.overheid.nl/jci1.3:c:BWBR0020892&amp;hoofdstuk=1a&amp;artikel=1c&amp;z=2023-07-01&amp;g=2023-07-01" TargetMode="External"/><Relationship Id="rId6" Type="http://schemas.openxmlformats.org/officeDocument/2006/relationships/hyperlink" Target="https://wetten.overheid.nl/jci1.3:c:BWBR0020892&amp;hoofdstuk=1a&amp;artikel=1c&amp;z=2023-07-01&amp;g=2023-07-01" TargetMode="External"/><Relationship Id="rId15" Type="http://schemas.openxmlformats.org/officeDocument/2006/relationships/hyperlink" Target="https://wetten.overheid.nl/jci1.3:c:BWBR0020892&amp;hoofdstuk=1a&amp;artikel=1h&amp;z=2023-07-01&amp;g=2023-07-01" TargetMode="External"/><Relationship Id="rId23" Type="http://schemas.openxmlformats.org/officeDocument/2006/relationships/hyperlink" Target="https://wetten.overheid.nl/jci1.3:c:BWBR0048347&amp;artikel=3&amp;z=2023-07-01&amp;g=2023-07-01" TargetMode="External"/><Relationship Id="rId28" Type="http://schemas.openxmlformats.org/officeDocument/2006/relationships/hyperlink" Target="https://wetten.overheid.nl/jci1.3:c:BWBR0020871&amp;paragraaf=5&amp;artikel=13&amp;z=2023-07-01&amp;g=2023-07-01" TargetMode="External"/><Relationship Id="rId36" Type="http://schemas.openxmlformats.org/officeDocument/2006/relationships/hyperlink" Target="https://wetten.overheid.nl/BWBR0048347/2023-07-01/0" TargetMode="External"/><Relationship Id="rId49" Type="http://schemas.openxmlformats.org/officeDocument/2006/relationships/hyperlink" Target="https://wetten.overheid.nl/jci1.3:c:BWBR0020892&amp;hoofdstuk=1a&amp;artikel=1cb&amp;z=2024-07-12&amp;g=2024-07-12" TargetMode="External"/><Relationship Id="rId57" Type="http://schemas.openxmlformats.org/officeDocument/2006/relationships/hyperlink" Target="https://wetten.overheid.nl/jci1.3:c:BWBR0020809&amp;hoofdstuk=2&amp;paragraaf=2.2&amp;artikel=10a&amp;z=2023-07-01&amp;g=2023-07-01" TargetMode="External"/><Relationship Id="rId10" Type="http://schemas.openxmlformats.org/officeDocument/2006/relationships/hyperlink" Target="https://wetten.overheid.nl/jci1.3:c:BWBR0020809&amp;hoofdstuk=2&amp;paragraaf=2.2&amp;artikel=10d&amp;z=2023-07-01&amp;g=2023-07-01" TargetMode="External"/><Relationship Id="rId31" Type="http://schemas.openxmlformats.org/officeDocument/2006/relationships/hyperlink" Target="https://wetten.overheid.nl/jci1.3:c:BWBR0048347&amp;artikel=3&amp;z=2023-07-01&amp;g=2023-07-01" TargetMode="External"/><Relationship Id="rId44" Type="http://schemas.openxmlformats.org/officeDocument/2006/relationships/hyperlink" Target="https://wetten.overheid.nl/jci1.3:c:BWBR0020809&amp;hoofdstuk=2&amp;paragraaf=2.2&amp;artikel=10a&amp;z=2023-07-01&amp;g=2023-07-01" TargetMode="External"/><Relationship Id="rId52" Type="http://schemas.openxmlformats.org/officeDocument/2006/relationships/hyperlink" Target="https://wetten.overheid.nl/jci1.3:c:BWBR0020892&amp;hoofdstuk=1a&amp;artikel=1cc&amp;z=2024-07-12&amp;g=2024-07-12" TargetMode="External"/><Relationship Id="rId60" Type="http://schemas.openxmlformats.org/officeDocument/2006/relationships/hyperlink" Target="https://wetten.overheid.nl/jci1.3:c:BWBR0020892&amp;hoofdstuk=1a&amp;artikel=1ca&amp;z=2024-07-12&amp;g=2024-07-12" TargetMode="External"/><Relationship Id="rId4" Type="http://schemas.openxmlformats.org/officeDocument/2006/relationships/hyperlink" Target="https://wetten.overheid.nl/jci1.3:c:BWBR0020809&amp;hoofdstuk=4&amp;paragraaf=4.3&amp;artikel=63a&amp;z=2023-07-01&amp;g=2023-07-01" TargetMode="External"/><Relationship Id="rId9" Type="http://schemas.openxmlformats.org/officeDocument/2006/relationships/hyperlink" Target="https://wetten.overheid.nl/jci1.3:c:BWBR0020809&amp;hoofdstuk=2&amp;paragraaf=2.2&amp;artikel=10d&amp;z=2023-07-01&amp;g=2023-07-01"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9D756-C3BC-4D3A-A7A4-C14329A4AD39}">
  <sheetPr codeName="Blad2">
    <pageSetUpPr fitToPage="1"/>
  </sheetPr>
  <dimension ref="A2:W63"/>
  <sheetViews>
    <sheetView showGridLines="0" tabSelected="1" zoomScale="80" zoomScaleNormal="80" workbookViewId="0">
      <selection activeCell="C7" sqref="C7"/>
    </sheetView>
  </sheetViews>
  <sheetFormatPr defaultRowHeight="15"/>
  <cols>
    <col min="1" max="1" width="3.85546875" customWidth="1"/>
    <col min="2" max="2" width="60.7109375" customWidth="1"/>
    <col min="3" max="3" width="100.7109375" customWidth="1"/>
    <col min="4" max="4" width="121.140625" customWidth="1"/>
    <col min="5" max="5" width="26.5703125" customWidth="1"/>
    <col min="6" max="6" width="113.5703125" customWidth="1"/>
    <col min="7" max="7" width="14.28515625" hidden="1" customWidth="1"/>
    <col min="8" max="8" width="30.28515625" hidden="1" customWidth="1"/>
    <col min="9" max="9" width="5.42578125" style="112" hidden="1" customWidth="1"/>
  </cols>
  <sheetData>
    <row r="2" spans="1:23">
      <c r="A2" s="567" t="s">
        <v>0</v>
      </c>
      <c r="B2" s="568"/>
      <c r="C2" s="568"/>
      <c r="D2" s="568"/>
      <c r="E2" s="568"/>
      <c r="F2" s="569"/>
      <c r="G2" s="345"/>
      <c r="H2" s="339"/>
      <c r="I2" s="339"/>
      <c r="J2" s="5"/>
    </row>
    <row r="3" spans="1:23">
      <c r="A3" s="562" t="s">
        <v>1</v>
      </c>
      <c r="B3" s="563"/>
      <c r="C3" s="563"/>
      <c r="D3" s="563"/>
      <c r="E3" s="563"/>
      <c r="F3" s="563"/>
      <c r="G3" s="26"/>
      <c r="K3" s="3"/>
      <c r="L3" s="3"/>
      <c r="M3" s="3"/>
      <c r="N3" s="3"/>
      <c r="O3" s="3"/>
      <c r="P3" s="3"/>
      <c r="Q3" s="3"/>
      <c r="R3" s="3"/>
      <c r="S3" s="3"/>
      <c r="T3" s="3"/>
      <c r="U3" s="3"/>
      <c r="V3" s="3"/>
      <c r="W3" s="3"/>
    </row>
    <row r="4" spans="1:23" ht="34.5" customHeight="1">
      <c r="A4" s="564" t="s">
        <v>2</v>
      </c>
      <c r="B4" s="565"/>
      <c r="C4" s="565"/>
      <c r="D4" s="565"/>
      <c r="E4" s="565"/>
      <c r="F4" s="566"/>
      <c r="G4" s="346"/>
      <c r="H4" s="141"/>
      <c r="I4" s="112" t="s">
        <v>3</v>
      </c>
      <c r="K4" s="3"/>
      <c r="L4" s="3"/>
      <c r="M4" s="3"/>
      <c r="N4" s="3"/>
      <c r="O4" s="3"/>
      <c r="P4" s="3"/>
      <c r="Q4" s="3"/>
      <c r="R4" s="3"/>
      <c r="S4" s="3"/>
      <c r="T4" s="3"/>
      <c r="U4" s="3"/>
      <c r="V4" s="3"/>
      <c r="W4" s="3"/>
    </row>
    <row r="5" spans="1:23" ht="18.75" customHeight="1" thickBot="1">
      <c r="A5" s="141"/>
      <c r="B5" s="141"/>
      <c r="C5" s="141"/>
      <c r="D5" s="36"/>
      <c r="E5" s="36"/>
      <c r="F5" s="36"/>
      <c r="G5" s="141"/>
      <c r="H5" s="141"/>
      <c r="I5" s="112" t="s">
        <v>4</v>
      </c>
      <c r="K5" s="3"/>
      <c r="L5" s="3"/>
      <c r="M5" s="3"/>
      <c r="N5" s="3"/>
      <c r="O5" s="3"/>
      <c r="P5" s="3"/>
      <c r="Q5" s="3"/>
      <c r="R5" s="3"/>
      <c r="S5" s="3"/>
      <c r="T5" s="3"/>
      <c r="U5" s="3"/>
      <c r="V5" s="3"/>
      <c r="W5" s="3"/>
    </row>
    <row r="6" spans="1:23" ht="15.75" thickBot="1">
      <c r="A6" s="15"/>
      <c r="B6" s="57" t="s">
        <v>5</v>
      </c>
      <c r="C6" s="540" t="s">
        <v>6</v>
      </c>
      <c r="D6" s="36"/>
      <c r="E6" s="36"/>
      <c r="F6" s="36"/>
      <c r="G6" s="336" t="s">
        <v>7</v>
      </c>
      <c r="H6" s="336" t="s">
        <v>8</v>
      </c>
      <c r="I6" s="343"/>
      <c r="K6" s="3"/>
      <c r="L6" s="3"/>
      <c r="M6" s="3"/>
      <c r="N6" s="3"/>
      <c r="O6" s="3"/>
      <c r="P6" s="3"/>
      <c r="Q6" s="3"/>
      <c r="R6" s="3"/>
      <c r="S6" s="3"/>
      <c r="T6" s="3"/>
      <c r="U6" s="3"/>
      <c r="V6" s="3"/>
      <c r="W6" s="3"/>
    </row>
    <row r="7" spans="1:23">
      <c r="B7" s="6" t="s">
        <v>9</v>
      </c>
      <c r="C7" s="449"/>
      <c r="G7" s="112">
        <v>1</v>
      </c>
      <c r="H7" s="43" t="s">
        <v>10</v>
      </c>
      <c r="I7" s="112">
        <v>1</v>
      </c>
    </row>
    <row r="8" spans="1:23">
      <c r="B8" s="6" t="s">
        <v>11</v>
      </c>
      <c r="C8" s="449" t="s">
        <v>12</v>
      </c>
      <c r="G8" s="112">
        <v>1</v>
      </c>
      <c r="H8" s="43" t="s">
        <v>13</v>
      </c>
      <c r="I8" s="112">
        <v>1</v>
      </c>
    </row>
    <row r="9" spans="1:23">
      <c r="B9" s="6" t="str">
        <f>IF($C8="Algemeen pensioenfonds","Naam van de kring waarvoor dit invaarsjabloon geldt",IF($C8="Maak keuze","Naam van de kring waarvoor dit invaarsjabloon geldt","Deze vraag hoeft u niet te beantwoorden"))</f>
        <v>Naam van de kring waarvoor dit invaarsjabloon geldt</v>
      </c>
      <c r="C9" s="449"/>
      <c r="G9" s="420">
        <f>IF($C8="Algemeen pensioenfonds",1,IF($C8="Maak keuze",1,0))</f>
        <v>1</v>
      </c>
      <c r="H9" s="43" t="s">
        <v>14</v>
      </c>
      <c r="I9" s="112">
        <v>1</v>
      </c>
    </row>
    <row r="10" spans="1:23">
      <c r="B10" s="6" t="s">
        <v>15</v>
      </c>
      <c r="C10" s="449"/>
      <c r="G10" s="112">
        <v>1</v>
      </c>
      <c r="H10" s="43" t="s">
        <v>16</v>
      </c>
      <c r="I10" s="112">
        <v>1</v>
      </c>
    </row>
    <row r="11" spans="1:23">
      <c r="B11" s="6" t="s">
        <v>17</v>
      </c>
      <c r="C11" s="451"/>
      <c r="G11" s="112">
        <v>1</v>
      </c>
      <c r="H11" s="43" t="s">
        <v>18</v>
      </c>
      <c r="I11" s="112">
        <v>1</v>
      </c>
    </row>
    <row r="12" spans="1:23">
      <c r="B12" s="6" t="s">
        <v>19</v>
      </c>
      <c r="C12" s="449" t="s">
        <v>12</v>
      </c>
      <c r="G12" s="112">
        <v>1</v>
      </c>
      <c r="H12" s="43" t="s">
        <v>20</v>
      </c>
      <c r="I12" s="112" t="s">
        <v>4</v>
      </c>
    </row>
    <row r="13" spans="1:23" ht="30">
      <c r="B13" s="541" t="s">
        <v>21</v>
      </c>
      <c r="C13" s="450" t="s">
        <v>12</v>
      </c>
      <c r="G13" s="112">
        <f>IF(C12="Solidaire premieregeling",0,1)</f>
        <v>1</v>
      </c>
      <c r="H13" s="43" t="s">
        <v>22</v>
      </c>
      <c r="I13" s="112">
        <f>IF(C12="Flexibele premieregeling",0,1)</f>
        <v>1</v>
      </c>
    </row>
    <row r="14" spans="1:23" ht="30" customHeight="1">
      <c r="B14" s="541" t="s">
        <v>23</v>
      </c>
      <c r="C14" s="450" t="s">
        <v>12</v>
      </c>
      <c r="D14" s="26"/>
      <c r="G14" s="28"/>
      <c r="H14" s="43" t="s">
        <v>24</v>
      </c>
      <c r="I14" s="112">
        <f>IF(C12="Flexibele premieregeling",0,1)</f>
        <v>1</v>
      </c>
    </row>
    <row r="15" spans="1:23" ht="60">
      <c r="A15" s="15"/>
      <c r="B15" s="316" t="str">
        <f>IF(C12="Solidaire premieregeling","Deze vraag hoeft u niet te beantwoorden",D15)</f>
        <v>Biedt het fonds vóór het invaren een premie- of kapitaalovereenkomst aan, kiest het fonds na invaren voor een flexibele premieovereenkomst zonder risicodelingsreserve, én wordt er geen gebruik gemaakt van het overgangsrecht?</v>
      </c>
      <c r="C15" s="450" t="s">
        <v>12</v>
      </c>
      <c r="D15" s="547" t="s">
        <v>25</v>
      </c>
      <c r="G15" s="2"/>
      <c r="H15" s="43" t="s">
        <v>26</v>
      </c>
      <c r="I15" s="112" t="str">
        <f>IF(C12="Flexibele premieregeling",0,I5)</f>
        <v>1+</v>
      </c>
      <c r="J15" s="3"/>
      <c r="K15" s="3"/>
      <c r="L15" s="3"/>
      <c r="M15" s="3"/>
      <c r="N15" s="3"/>
      <c r="O15" s="3"/>
      <c r="P15" s="3"/>
      <c r="Q15" s="3"/>
      <c r="R15" s="3"/>
      <c r="S15" s="3"/>
      <c r="T15" s="3"/>
      <c r="U15" s="3"/>
      <c r="V15" s="3"/>
    </row>
    <row r="16" spans="1:23" ht="42" customHeight="1">
      <c r="B16" s="28"/>
      <c r="C16" s="316" t="str">
        <f>IF(C12="Solidaire premieregeling","Vul alle tabbladen van dit invaarsjabloon in, met uitzondering van de tabbladen '9. FPR contract', '10. SAA FPR' en '17. Basisscenario bruto profijt'.",IF(C12="Flexibele premieregeling",IF(C15="Ja","Vul alle tabbladen van dit invaarsjabloon in, met uitzondering van de tabbladen '6. SPR contract', '7. Toedeelregels SPR', '8. SAA SPR' en '16. Basisscenario netto profijt'.",IF(C15="Nee","Vul alle tabbladen van dit invaarsjabloon in, met uitzondering van de tabbladen '6. SPR contract', '7. Toedeelregels SPR', '8. SAA SPR' en '17. Basisscenario bruto profijt'.", "")),IF(C12="Zowel flexibele als solidaire premieregeling",IF(C15="Ja","Vul alle tabbladen van dit invaarsjabloon in, met uitzondering van tabblad '16. Basisscenario netto profijt'.",IF(C15="Nee","Vul alle tabbladen van dit invaarsjabloon in, met uitzondering van tabblad '17. Basisscenario bruto profijt'.", "")),"")))</f>
        <v/>
      </c>
      <c r="D16" s="315"/>
      <c r="F16" s="337"/>
      <c r="H16" s="43" t="s">
        <v>27</v>
      </c>
      <c r="I16" s="112">
        <f>IF(C12="Solidaire premieregeling",0,1)</f>
        <v>1</v>
      </c>
    </row>
    <row r="17" spans="2:9" ht="15.75" thickBot="1">
      <c r="B17" s="2"/>
      <c r="C17" s="2"/>
      <c r="D17" s="2"/>
      <c r="E17" s="2"/>
      <c r="H17" s="43" t="s">
        <v>28</v>
      </c>
      <c r="I17" s="112" t="str">
        <f>IF(C12="Solidaire premieregeling",0,I5)</f>
        <v>1+</v>
      </c>
    </row>
    <row r="18" spans="2:9" ht="14.45" customHeight="1" thickBot="1">
      <c r="B18" s="58" t="s">
        <v>29</v>
      </c>
      <c r="C18" s="59" t="s">
        <v>30</v>
      </c>
      <c r="D18" s="59" t="s">
        <v>31</v>
      </c>
      <c r="E18" s="60"/>
      <c r="H18" s="43" t="s">
        <v>32</v>
      </c>
      <c r="I18" s="112">
        <v>1</v>
      </c>
    </row>
    <row r="19" spans="2:9" ht="14.45" customHeight="1">
      <c r="B19" s="96" t="s">
        <v>33</v>
      </c>
      <c r="C19" s="96" t="s">
        <v>34</v>
      </c>
      <c r="D19" s="96" t="s">
        <v>35</v>
      </c>
      <c r="E19" s="96"/>
      <c r="H19" s="43" t="s">
        <v>36</v>
      </c>
      <c r="I19" s="112">
        <v>1</v>
      </c>
    </row>
    <row r="20" spans="2:9" ht="14.45" customHeight="1">
      <c r="B20" s="97" t="s">
        <v>37</v>
      </c>
      <c r="C20" s="97" t="s">
        <v>38</v>
      </c>
      <c r="D20" s="97" t="s">
        <v>39</v>
      </c>
      <c r="E20" s="97"/>
      <c r="H20" s="43" t="s">
        <v>40</v>
      </c>
      <c r="I20" s="112">
        <v>1</v>
      </c>
    </row>
    <row r="21" spans="2:9" ht="14.45" customHeight="1">
      <c r="B21" s="98" t="s">
        <v>41</v>
      </c>
      <c r="C21" s="98" t="s">
        <v>38</v>
      </c>
      <c r="D21" s="98" t="s">
        <v>42</v>
      </c>
      <c r="E21" s="98"/>
      <c r="H21" s="43" t="s">
        <v>43</v>
      </c>
      <c r="I21" s="112">
        <v>1</v>
      </c>
    </row>
    <row r="22" spans="2:9" ht="14.45" customHeight="1">
      <c r="B22" s="99" t="s">
        <v>44</v>
      </c>
      <c r="C22" s="99" t="s">
        <v>45</v>
      </c>
      <c r="D22" s="99" t="s">
        <v>46</v>
      </c>
      <c r="E22" s="99"/>
      <c r="H22" s="43" t="s">
        <v>47</v>
      </c>
      <c r="I22" s="112">
        <v>1</v>
      </c>
    </row>
    <row r="23" spans="2:9" ht="14.45" customHeight="1">
      <c r="B23" s="100" t="s">
        <v>48</v>
      </c>
      <c r="C23" s="100" t="s">
        <v>49</v>
      </c>
      <c r="D23" s="100" t="s">
        <v>50</v>
      </c>
      <c r="E23" s="100"/>
      <c r="H23" s="43" t="s">
        <v>51</v>
      </c>
      <c r="I23" s="112">
        <f>IF(C15="Ja",0,1)</f>
        <v>1</v>
      </c>
    </row>
    <row r="24" spans="2:9" ht="14.45" customHeight="1">
      <c r="B24" s="101" t="s">
        <v>52</v>
      </c>
      <c r="C24" s="101" t="s">
        <v>53</v>
      </c>
      <c r="D24" s="101" t="s">
        <v>54</v>
      </c>
      <c r="E24" s="101"/>
      <c r="H24" s="43" t="s">
        <v>55</v>
      </c>
      <c r="I24" s="112">
        <f>IF(C12="Solidaire premieregeling",0,IF(C15="Nee",0,1))</f>
        <v>1</v>
      </c>
    </row>
    <row r="25" spans="2:9" ht="14.45" customHeight="1">
      <c r="B25" s="102" t="s">
        <v>56</v>
      </c>
      <c r="C25" s="102" t="s">
        <v>57</v>
      </c>
      <c r="D25" s="102" t="s">
        <v>58</v>
      </c>
      <c r="E25" s="102"/>
      <c r="H25" s="43" t="s">
        <v>59</v>
      </c>
      <c r="I25" s="112">
        <v>1</v>
      </c>
    </row>
    <row r="26" spans="2:9" ht="14.45" customHeight="1">
      <c r="B26" s="103" t="s">
        <v>60</v>
      </c>
      <c r="C26" s="103" t="s">
        <v>61</v>
      </c>
      <c r="D26" s="103" t="s">
        <v>62</v>
      </c>
      <c r="E26" s="103"/>
      <c r="H26" s="43" t="s">
        <v>63</v>
      </c>
      <c r="I26" s="112">
        <v>1</v>
      </c>
    </row>
    <row r="27" spans="2:9" ht="14.45" customHeight="1">
      <c r="B27" s="104" t="s">
        <v>64</v>
      </c>
      <c r="C27" s="104" t="s">
        <v>65</v>
      </c>
      <c r="D27" s="104" t="s">
        <v>66</v>
      </c>
      <c r="E27" s="104"/>
      <c r="H27" s="43" t="s">
        <v>67</v>
      </c>
      <c r="I27" s="112">
        <v>1</v>
      </c>
    </row>
    <row r="28" spans="2:9">
      <c r="B28" s="105" t="s">
        <v>68</v>
      </c>
      <c r="C28" s="105" t="s">
        <v>69</v>
      </c>
      <c r="D28" s="105" t="s">
        <v>70</v>
      </c>
      <c r="E28" s="105"/>
      <c r="H28" s="43" t="s">
        <v>71</v>
      </c>
      <c r="I28" s="112">
        <v>1</v>
      </c>
    </row>
    <row r="29" spans="2:9">
      <c r="B29" s="106" t="s">
        <v>72</v>
      </c>
      <c r="C29" s="106" t="s">
        <v>73</v>
      </c>
      <c r="D29" s="106" t="s">
        <v>74</v>
      </c>
      <c r="E29" s="106"/>
      <c r="H29" t="s">
        <v>75</v>
      </c>
      <c r="I29" s="112">
        <v>1</v>
      </c>
    </row>
    <row r="30" spans="2:9">
      <c r="B30" s="107" t="s">
        <v>76</v>
      </c>
      <c r="C30" s="107" t="s">
        <v>77</v>
      </c>
      <c r="D30" s="107" t="s">
        <v>78</v>
      </c>
      <c r="E30" s="107"/>
      <c r="F30" s="2"/>
      <c r="G30" s="95"/>
      <c r="H30" s="43" t="s">
        <v>79</v>
      </c>
      <c r="I30" s="112">
        <v>1</v>
      </c>
    </row>
    <row r="31" spans="2:9">
      <c r="H31" s="43" t="s">
        <v>80</v>
      </c>
      <c r="I31" s="112" t="s">
        <v>3</v>
      </c>
    </row>
    <row r="32" spans="2:9">
      <c r="B32" s="51" t="s">
        <v>81</v>
      </c>
      <c r="C32" s="93" t="s">
        <v>82</v>
      </c>
      <c r="D32" s="95"/>
      <c r="E32" s="2"/>
      <c r="H32" s="43" t="s">
        <v>83</v>
      </c>
      <c r="I32" s="112">
        <v>1</v>
      </c>
    </row>
    <row r="33" spans="2:9">
      <c r="B33" t="s">
        <v>84</v>
      </c>
      <c r="C33" t="s">
        <v>85</v>
      </c>
    </row>
    <row r="34" spans="2:9">
      <c r="B34" t="s">
        <v>86</v>
      </c>
      <c r="C34" t="s">
        <v>87</v>
      </c>
    </row>
    <row r="35" spans="2:9">
      <c r="B35" t="s">
        <v>88</v>
      </c>
      <c r="C35" t="s">
        <v>89</v>
      </c>
    </row>
    <row r="36" spans="2:9">
      <c r="B36" t="s">
        <v>90</v>
      </c>
      <c r="C36" t="s">
        <v>91</v>
      </c>
    </row>
    <row r="37" spans="2:9">
      <c r="B37" t="s">
        <v>92</v>
      </c>
      <c r="C37" t="s">
        <v>93</v>
      </c>
    </row>
    <row r="38" spans="2:9">
      <c r="B38" t="s">
        <v>94</v>
      </c>
      <c r="C38" t="s">
        <v>95</v>
      </c>
    </row>
    <row r="39" spans="2:9">
      <c r="B39" t="s">
        <v>96</v>
      </c>
      <c r="C39" t="s">
        <v>97</v>
      </c>
    </row>
    <row r="40" spans="2:9">
      <c r="B40" t="s">
        <v>98</v>
      </c>
      <c r="C40" t="s">
        <v>99</v>
      </c>
    </row>
    <row r="41" spans="2:9">
      <c r="B41" t="s">
        <v>100</v>
      </c>
      <c r="C41" t="s">
        <v>101</v>
      </c>
    </row>
    <row r="42" spans="2:9">
      <c r="B42" t="s">
        <v>102</v>
      </c>
      <c r="C42" t="s">
        <v>103</v>
      </c>
    </row>
    <row r="43" spans="2:9">
      <c r="B43" t="s">
        <v>104</v>
      </c>
      <c r="C43" t="s">
        <v>105</v>
      </c>
    </row>
    <row r="44" spans="2:9">
      <c r="B44" t="s">
        <v>106</v>
      </c>
      <c r="C44" t="s">
        <v>107</v>
      </c>
    </row>
    <row r="45" spans="2:9">
      <c r="B45" t="s">
        <v>108</v>
      </c>
      <c r="C45" t="s">
        <v>109</v>
      </c>
    </row>
    <row r="46" spans="2:9">
      <c r="B46" t="s">
        <v>110</v>
      </c>
      <c r="C46" t="s">
        <v>111</v>
      </c>
    </row>
    <row r="47" spans="2:9" ht="30">
      <c r="B47" s="94" t="s">
        <v>112</v>
      </c>
      <c r="F47" s="2"/>
      <c r="G47" s="95"/>
      <c r="H47" s="2"/>
      <c r="I47" s="344"/>
    </row>
    <row r="48" spans="2:9">
      <c r="B48" s="3"/>
      <c r="G48" s="338"/>
      <c r="H48" s="338"/>
      <c r="I48" s="340"/>
    </row>
    <row r="49" spans="2:9" ht="30">
      <c r="B49" s="51" t="s">
        <v>113</v>
      </c>
      <c r="C49" s="93" t="s">
        <v>114</v>
      </c>
      <c r="D49" s="95"/>
      <c r="E49" s="2"/>
      <c r="G49" s="338"/>
      <c r="H49" s="338"/>
      <c r="I49" s="340"/>
    </row>
    <row r="50" spans="2:9">
      <c r="B50" s="3" t="s">
        <v>115</v>
      </c>
      <c r="C50" s="323" t="s">
        <v>116</v>
      </c>
      <c r="G50" s="338"/>
      <c r="H50" s="338"/>
      <c r="I50" s="340"/>
    </row>
    <row r="51" spans="2:9" ht="30">
      <c r="B51" s="3" t="s">
        <v>117</v>
      </c>
      <c r="C51" s="464" t="s">
        <v>118</v>
      </c>
      <c r="G51" s="338"/>
      <c r="H51" s="338"/>
      <c r="I51" s="340"/>
    </row>
    <row r="52" spans="2:9" ht="30">
      <c r="B52" s="3" t="s">
        <v>119</v>
      </c>
      <c r="C52" s="489" t="s">
        <v>119</v>
      </c>
      <c r="G52" s="323"/>
      <c r="H52" s="323"/>
      <c r="I52" s="341"/>
    </row>
    <row r="53" spans="2:9">
      <c r="B53" t="s">
        <v>120</v>
      </c>
      <c r="C53" s="489" t="s">
        <v>121</v>
      </c>
      <c r="G53" s="323"/>
      <c r="H53" s="323"/>
      <c r="I53" s="341"/>
    </row>
    <row r="54" spans="2:9" ht="45">
      <c r="B54" s="3" t="s">
        <v>122</v>
      </c>
      <c r="C54" s="323" t="s">
        <v>123</v>
      </c>
      <c r="G54" s="323"/>
      <c r="H54" s="323"/>
      <c r="I54" s="341"/>
    </row>
    <row r="55" spans="2:9" ht="30">
      <c r="B55" s="3" t="s">
        <v>124</v>
      </c>
      <c r="C55" s="323" t="s">
        <v>125</v>
      </c>
      <c r="G55" s="322"/>
      <c r="H55" s="322"/>
      <c r="I55" s="342"/>
    </row>
    <row r="56" spans="2:9" ht="30">
      <c r="B56" s="3" t="s">
        <v>126</v>
      </c>
      <c r="C56" s="323" t="s">
        <v>127</v>
      </c>
      <c r="G56" s="322"/>
      <c r="H56" s="322"/>
      <c r="I56" s="342"/>
    </row>
    <row r="57" spans="2:9" ht="30">
      <c r="B57" s="3" t="s">
        <v>128</v>
      </c>
      <c r="C57" s="322" t="s">
        <v>129</v>
      </c>
      <c r="G57" s="322"/>
      <c r="H57" s="322"/>
      <c r="I57" s="342"/>
    </row>
    <row r="58" spans="2:9" ht="30">
      <c r="B58" s="3" t="s">
        <v>130</v>
      </c>
      <c r="C58" s="322" t="s">
        <v>131</v>
      </c>
      <c r="G58" s="322"/>
      <c r="H58" s="322"/>
      <c r="I58" s="342"/>
    </row>
    <row r="59" spans="2:9" ht="30">
      <c r="B59" s="3" t="s">
        <v>132</v>
      </c>
      <c r="C59" s="322" t="s">
        <v>133</v>
      </c>
      <c r="G59" s="322"/>
      <c r="H59" s="322"/>
      <c r="I59" s="342"/>
    </row>
    <row r="60" spans="2:9">
      <c r="B60" s="3"/>
      <c r="C60" s="322"/>
      <c r="G60" s="323"/>
      <c r="H60" s="323"/>
      <c r="I60" s="341"/>
    </row>
    <row r="61" spans="2:9">
      <c r="B61" s="51" t="s">
        <v>134</v>
      </c>
      <c r="C61" s="93" t="s">
        <v>114</v>
      </c>
    </row>
    <row r="62" spans="2:9">
      <c r="B62" s="3" t="s">
        <v>135</v>
      </c>
      <c r="C62" s="323" t="s">
        <v>136</v>
      </c>
    </row>
    <row r="63" spans="2:9">
      <c r="B63" s="3" t="s">
        <v>137</v>
      </c>
      <c r="C63" s="490" t="s">
        <v>137</v>
      </c>
    </row>
  </sheetData>
  <sheetProtection algorithmName="SHA-512" hashValue="7NwOXA4pVm7I78HjmSTVwYZ2yEHJ/Lb5L7yLe3P1HuIroiO1oLBw4wqJJH9PByObFnNdI9hhs73wP+lHBpx6Vw==" saltValue="/IXWYe4RWqO28OaryGA74Q==" spinCount="100000" sheet="1" objects="1" scenarios="1"/>
  <mergeCells count="3">
    <mergeCell ref="A3:F3"/>
    <mergeCell ref="A4:F4"/>
    <mergeCell ref="A2:F2"/>
  </mergeCells>
  <conditionalFormatting sqref="B9">
    <cfRule type="containsText" dxfId="173" priority="2" operator="containsText" text="niet te beantwoorden">
      <formula>NOT(ISERROR(SEARCH("niet te beantwoorden",B9)))</formula>
    </cfRule>
  </conditionalFormatting>
  <conditionalFormatting sqref="B15:B16">
    <cfRule type="containsText" dxfId="172" priority="4" operator="containsText" text="niet te beantwoorden">
      <formula>NOT(ISERROR(SEARCH("niet te beantwoorden",B15)))</formula>
    </cfRule>
  </conditionalFormatting>
  <conditionalFormatting sqref="G9">
    <cfRule type="containsText" dxfId="171" priority="1" operator="containsText" text="niet te beantwoorden">
      <formula>NOT(ISERROR(SEARCH("niet te beantwoorden",G9)))</formula>
    </cfRule>
  </conditionalFormatting>
  <conditionalFormatting sqref="H13:I13 G14 C16">
    <cfRule type="containsText" dxfId="170" priority="3" operator="containsText" text="tabbladen">
      <formula>NOT(ISERROR(SEARCH("tabbladen",C13)))</formula>
    </cfRule>
  </conditionalFormatting>
  <dataValidations count="3">
    <dataValidation type="list" allowBlank="1" showInputMessage="1" showErrorMessage="1" sqref="C8" xr:uid="{8E134B69-35E3-4981-A15D-2741711542B0}">
      <formula1>"Maak keuze, Algemeen pensioenfonds, Bedrijfstakpensioenfonds, Beroepspensioenfonds, Ondernemingspensioenfonds"</formula1>
    </dataValidation>
    <dataValidation type="list" allowBlank="1" showInputMessage="1" showErrorMessage="1" sqref="C12" xr:uid="{077DCC39-2409-4C91-BD6E-E7052C001CE4}">
      <formula1>"Maak keuze, Flexibele premieregeling, Solidaire premieregeling, Zowel flexibele als solidaire premieregeling"</formula1>
    </dataValidation>
    <dataValidation type="list" allowBlank="1" showInputMessage="1" showErrorMessage="1" sqref="C13:C15" xr:uid="{5866F3EA-6643-4848-B414-271EB5F539A5}">
      <formula1>"Maak keuze, Ja, Nee"</formula1>
    </dataValidation>
  </dataValidations>
  <hyperlinks>
    <hyperlink ref="C62" r:id="rId1" xr:uid="{BC1017D9-0D49-494C-98FB-1797858C35D5}"/>
    <hyperlink ref="C50" r:id="rId2" xr:uid="{CC30AC78-5AB2-4146-97B6-7F578AE7BD52}"/>
    <hyperlink ref="C54" r:id="rId3" xr:uid="{5793CEDA-E7AB-494D-A332-7D1AD8E148F8}"/>
    <hyperlink ref="C55" r:id="rId4" xr:uid="{9DB8AD07-78B3-40C4-879F-E7D0842DF549}"/>
    <hyperlink ref="C56" r:id="rId5" xr:uid="{E943D87E-B19D-4484-AC84-D75F69D5B2D0}"/>
    <hyperlink ref="C57" r:id="rId6" display="Q&amp;A Complete besluitvorming pensioenfondsen" xr:uid="{494B11A2-CC89-4EF3-98D5-72BE40384C6A}"/>
    <hyperlink ref="C58" r:id="rId7" display="https://www.dnb.nl/voor-de-sector/open-boek-toezicht/sectoren/pensioenfondsen/verzamelpagina-transitie-wet-toekomst-pensioenen/contract/hoe-zorgt-pensioenuitvoerder-voor-beheerste-inrichting-bescherming-tegen-renterisico-solidaire-premieregeling/" xr:uid="{B8B76E25-FECB-416E-A929-41945C7CD9F3}"/>
    <hyperlink ref="C51" r:id="rId8" display="Good practice inhoudsopgave implementatie pensioenfonds" xr:uid="{3B737829-0AC6-42AE-AE4E-C8C96CF9B562}"/>
    <hyperlink ref="C59" r:id="rId9" xr:uid="{B280D210-7BA9-4838-9752-7A0ED06A3D55}"/>
    <hyperlink ref="C52" r:id="rId10" xr:uid="{1A7E0AFD-A874-4D78-A28A-6B3F365F610E}"/>
    <hyperlink ref="C53" r:id="rId11" xr:uid="{469B2E0E-AEC2-4CAB-9688-82B95A38A005}"/>
    <hyperlink ref="C63" r:id="rId12" display="https://www.dnb.nl/voor-de-sector/open-boek-toezicht/sectoren/pensioenfondsen/verzamelpagina-transitie-wet-toekomst-pensioenen/besluitvorming-en-invaren/wettelijk-kader-invaarbeoordeling-en-beoordelingsraamwerk/" xr:uid="{64702485-AF78-43C0-A87A-DAD9B6E00554}"/>
  </hyperlinks>
  <pageMargins left="0.23622047244094491" right="0.23622047244094491" top="0.74803149606299213" bottom="0.74803149606299213" header="0.31496062992125984" footer="0.31496062992125984"/>
  <pageSetup paperSize="8" scale="41" fitToHeight="0" orientation="landscape" r:id="rId13"/>
  <colBreaks count="1" manualBreakCount="1">
    <brk id="16"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810C2-BE36-43BC-BA3C-4460D59F1F36}">
  <sheetPr codeName="Blad9">
    <tabColor rgb="FFAFE9C4"/>
    <pageSetUpPr fitToPage="1"/>
  </sheetPr>
  <dimension ref="A2:G55"/>
  <sheetViews>
    <sheetView showGridLines="0" zoomScaleNormal="100" workbookViewId="0">
      <selection activeCell="C6" sqref="C6"/>
    </sheetView>
  </sheetViews>
  <sheetFormatPr defaultRowHeight="15"/>
  <cols>
    <col min="1" max="1" width="8.7109375" style="110"/>
    <col min="2" max="2" width="89.140625" customWidth="1"/>
    <col min="3" max="3" width="54.85546875" style="12" customWidth="1"/>
    <col min="4" max="4" width="24.85546875" customWidth="1"/>
    <col min="5" max="5" width="40.85546875" bestFit="1" customWidth="1"/>
    <col min="6" max="6" width="9.140625" style="112" hidden="1" customWidth="1"/>
  </cols>
  <sheetData>
    <row r="2" spans="1:6">
      <c r="B2" s="748" t="s">
        <v>477</v>
      </c>
      <c r="C2" s="749"/>
    </row>
    <row r="3" spans="1:6" ht="36" customHeight="1">
      <c r="B3" s="672" t="str">
        <f>IF('0. Inhoudsopgave'!C12="Solidaire premieregeling","Dit tabblad hoeft u niet in te vullen",D3)</f>
        <v>De vragen in dit sjabloon zijn gebaseerd op artikel 46b, eerste lid, sub a t/m e BUPW. Deze grondslag dient in samenhang gelezen te worden met de wettelijke bepalingen waarnaar verwezen wordt bij de betreffende vraag.</v>
      </c>
      <c r="C3" s="672"/>
      <c r="D3" s="317" t="s">
        <v>335</v>
      </c>
      <c r="E3" s="24"/>
    </row>
    <row r="4" spans="1:6">
      <c r="A4" s="29"/>
    </row>
    <row r="5" spans="1:6">
      <c r="A5" s="212"/>
      <c r="B5" s="216" t="s">
        <v>286</v>
      </c>
      <c r="C5" s="82" t="s">
        <v>143</v>
      </c>
      <c r="D5" s="47" t="s">
        <v>287</v>
      </c>
      <c r="E5" s="61" t="s">
        <v>145</v>
      </c>
    </row>
    <row r="6" spans="1:6" ht="90">
      <c r="A6" s="29"/>
      <c r="B6" s="83"/>
      <c r="C6" s="168"/>
      <c r="D6" s="491" t="s">
        <v>146</v>
      </c>
      <c r="E6" s="359" t="s">
        <v>148</v>
      </c>
      <c r="F6" s="141"/>
    </row>
    <row r="7" spans="1:6">
      <c r="A7" s="219">
        <v>1</v>
      </c>
      <c r="B7" s="221" t="s">
        <v>336</v>
      </c>
      <c r="C7" s="159"/>
      <c r="D7" s="156"/>
      <c r="E7" s="148"/>
      <c r="F7" s="347" t="s">
        <v>7</v>
      </c>
    </row>
    <row r="8" spans="1:6">
      <c r="A8" s="249" t="s">
        <v>151</v>
      </c>
      <c r="B8" s="250" t="s">
        <v>478</v>
      </c>
      <c r="C8" s="251"/>
      <c r="D8" s="374"/>
      <c r="E8" s="436"/>
      <c r="F8" s="112">
        <v>1</v>
      </c>
    </row>
    <row r="9" spans="1:6" ht="20.25" customHeight="1">
      <c r="A9" s="233" t="s">
        <v>155</v>
      </c>
      <c r="B9" s="237" t="s">
        <v>479</v>
      </c>
      <c r="C9" s="176" t="s">
        <v>480</v>
      </c>
      <c r="D9" s="375" t="s">
        <v>12</v>
      </c>
      <c r="E9" s="434"/>
      <c r="F9" s="112">
        <v>1</v>
      </c>
    </row>
    <row r="10" spans="1:6" ht="19.5" customHeight="1">
      <c r="A10" s="233" t="s">
        <v>158</v>
      </c>
      <c r="B10" s="237" t="s">
        <v>481</v>
      </c>
      <c r="C10" s="176" t="s">
        <v>482</v>
      </c>
      <c r="D10" s="375" t="s">
        <v>12</v>
      </c>
      <c r="E10" s="434"/>
      <c r="F10" s="112">
        <v>1</v>
      </c>
    </row>
    <row r="11" spans="1:6" ht="30">
      <c r="A11" s="233" t="s">
        <v>159</v>
      </c>
      <c r="B11" s="186" t="s">
        <v>483</v>
      </c>
      <c r="C11" s="239"/>
      <c r="D11" s="375" t="s">
        <v>12</v>
      </c>
      <c r="E11" s="434"/>
      <c r="F11" s="112">
        <v>1</v>
      </c>
    </row>
    <row r="12" spans="1:6">
      <c r="A12" s="233" t="s">
        <v>160</v>
      </c>
      <c r="B12" s="186" t="s">
        <v>484</v>
      </c>
      <c r="C12" s="527" t="s">
        <v>485</v>
      </c>
      <c r="D12" s="375"/>
      <c r="E12" s="434"/>
      <c r="F12" s="112">
        <v>1</v>
      </c>
    </row>
    <row r="13" spans="1:6">
      <c r="A13" s="252" t="s">
        <v>305</v>
      </c>
      <c r="B13" s="269" t="s">
        <v>343</v>
      </c>
      <c r="C13" s="181" t="s">
        <v>486</v>
      </c>
      <c r="D13" s="378"/>
      <c r="E13" s="435"/>
      <c r="F13" s="112">
        <v>1</v>
      </c>
    </row>
    <row r="14" spans="1:6">
      <c r="A14" s="254">
        <v>2</v>
      </c>
      <c r="B14" s="88" t="s">
        <v>487</v>
      </c>
      <c r="C14" s="256"/>
      <c r="D14" s="257"/>
      <c r="E14" s="258"/>
    </row>
    <row r="15" spans="1:6">
      <c r="A15" s="548"/>
      <c r="B15" s="259" t="s">
        <v>488</v>
      </c>
      <c r="C15" s="197"/>
      <c r="D15" s="260"/>
      <c r="E15" s="261"/>
    </row>
    <row r="16" spans="1:6" ht="30">
      <c r="A16" s="233" t="s">
        <v>174</v>
      </c>
      <c r="B16" s="199" t="str">
        <f>IF(D10="Alleen vaste uitkering","Deze vraag hoeft u niet te beantwoorden","Maakt het fonds gebruik van spreidingsmethodes en, zo ja, welke methode en met welke spreidingstermijn?")</f>
        <v>Maakt het fonds gebruik van spreidingsmethodes en, zo ja, welke methode en met welke spreidingstermijn?</v>
      </c>
      <c r="C16" s="177" t="s">
        <v>489</v>
      </c>
      <c r="D16" s="375"/>
      <c r="E16" s="434"/>
      <c r="F16" s="112">
        <f>IF(D$10="Alleen vaste uitkering",0,1)</f>
        <v>1</v>
      </c>
    </row>
    <row r="17" spans="1:6">
      <c r="A17" s="233" t="s">
        <v>176</v>
      </c>
      <c r="B17" s="253" t="str">
        <f>IF(D10="Alleen vaste uitkering","Deze vraag hoeft u niet te beantwoorden","Maakt het fonds gebruik van een vaste daling of vaste stijging van de uitkering? Zo ja, welke?")</f>
        <v>Maakt het fonds gebruik van een vaste daling of vaste stijging van de uitkering? Zo ja, welke?</v>
      </c>
      <c r="C17" s="307" t="s">
        <v>490</v>
      </c>
      <c r="D17" s="375"/>
      <c r="E17" s="434"/>
      <c r="F17" s="112">
        <f t="shared" ref="F17:F19" si="0">IF(D$10="Alleen vaste uitkering",0,1)</f>
        <v>1</v>
      </c>
    </row>
    <row r="18" spans="1:6">
      <c r="A18" s="736" t="s">
        <v>178</v>
      </c>
      <c r="B18" s="573" t="str">
        <f>IF(D10="Alleen vaste uitkering","Deze vraag hoeft u niet te beantwoorden","Maakt het fonds gebruik van een collectief toedelingsmechanisme voor het aanbieden van een variabele uitkering na pensioendatum?")</f>
        <v>Maakt het fonds gebruik van een collectief toedelingsmechanisme voor het aanbieden van een variabele uitkering na pensioendatum?</v>
      </c>
      <c r="C18" s="308" t="s">
        <v>491</v>
      </c>
      <c r="D18" s="575" t="s">
        <v>12</v>
      </c>
      <c r="E18" s="737"/>
      <c r="F18" s="112">
        <f t="shared" si="0"/>
        <v>1</v>
      </c>
    </row>
    <row r="19" spans="1:6">
      <c r="A19" s="700"/>
      <c r="B19" s="702"/>
      <c r="C19" s="174" t="s">
        <v>492</v>
      </c>
      <c r="D19" s="684"/>
      <c r="E19" s="684"/>
      <c r="F19" s="112">
        <f t="shared" si="0"/>
        <v>1</v>
      </c>
    </row>
    <row r="20" spans="1:6" ht="30">
      <c r="A20" s="233" t="s">
        <v>179</v>
      </c>
      <c r="B20" s="186" t="str">
        <f>IF(D10="Alleen vaste uitkering","Deze vraag hoeft u niet te beantwoorden",IF(D18="Nee","Deze vraag hoeft u niet te beantwoorden","Kunnen deelnemers of gewezen deelnemers maximaal 10 jaar voor de pensioenleeftijd deel uit maken van de toedelingskring?"))</f>
        <v>Kunnen deelnemers of gewezen deelnemers maximaal 10 jaar voor de pensioenleeftijd deel uit maken van de toedelingskring?</v>
      </c>
      <c r="C20" s="176" t="s">
        <v>493</v>
      </c>
      <c r="D20" s="375" t="s">
        <v>12</v>
      </c>
      <c r="E20" s="434"/>
      <c r="F20" s="112">
        <f>IF(D$10="Alleen vaste uitkering",0,IF(D$18="Nee",0,1))</f>
        <v>1</v>
      </c>
    </row>
    <row r="21" spans="1:6">
      <c r="A21" s="309" t="s">
        <v>266</v>
      </c>
      <c r="B21" s="310" t="str">
        <f>IF(D10="Alleen vaste uitkering","Deze vraag hoeft u niet te beantwoorden",IF(D18="Nee","Deze vraag hoeft u niet te beantwoorden","Vindt toetreding tot de toetredingskring plaats door tijdsevenredige toetreding? "))</f>
        <v>Vindt toetreding tot de toetredingskring plaats door tijdsevenredige toetreding? </v>
      </c>
      <c r="C21" s="177" t="s">
        <v>493</v>
      </c>
      <c r="D21" s="428" t="s">
        <v>12</v>
      </c>
      <c r="E21" s="438"/>
      <c r="F21" s="112">
        <f t="shared" ref="F21:F22" si="1">IF(D$10="Alleen vaste uitkering",0,IF(D$18="Nee",0,1))</f>
        <v>1</v>
      </c>
    </row>
    <row r="22" spans="1:6" ht="30">
      <c r="A22" s="311" t="s">
        <v>358</v>
      </c>
      <c r="B22" s="312" t="str">
        <f>IF(D10="Alleen vaste uitkering","Deze vraag hoeft u niet te beantwoorden",IF(D18="Nee","Deze vraag hoeft u niet te beantwoorden","Kiest het fonds voor een toedelingskring met gelijke aanpassingen van ingegane pensioenuitkeringen voor alle pensioengerechtigden in de toedelingskring?"))</f>
        <v>Kiest het fonds voor een toedelingskring met gelijke aanpassingen van ingegane pensioenuitkeringen voor alle pensioengerechtigden in de toedelingskring?</v>
      </c>
      <c r="C22" s="246" t="s">
        <v>494</v>
      </c>
      <c r="D22" s="439" t="s">
        <v>12</v>
      </c>
      <c r="E22" s="440"/>
      <c r="F22" s="112">
        <f t="shared" si="1"/>
        <v>1</v>
      </c>
    </row>
    <row r="23" spans="1:6" ht="45">
      <c r="A23" s="233" t="s">
        <v>360</v>
      </c>
      <c r="B23" s="199" t="str">
        <f>IF(D10="Alleen vaste uitkering","Deze vraag hoeft u niet te beantwoorden",IF(D18="Nee","Deze vraag hoeft u niet te beantwoorden",IF(D22="Nee","Deze vraag hoeft u niet te beantwoorden","Hoe zorgt het fonds ervoor dat er enkel herverdeling is om gelijke aanpassingen van de ingegane pensioenuitkeringen en van de opgebouwde aanspraak op nabestaandenpensioen van pensioengerechtigden te realiseren?")))</f>
        <v>Hoe zorgt het fonds ervoor dat er enkel herverdeling is om gelijke aanpassingen van de ingegane pensioenuitkeringen en van de opgebouwde aanspraak op nabestaandenpensioen van pensioengerechtigden te realiseren?</v>
      </c>
      <c r="C23" s="176" t="s">
        <v>494</v>
      </c>
      <c r="D23" s="375"/>
      <c r="E23" s="434"/>
      <c r="F23" s="112">
        <f>IF(D$10="Alleen vaste uitkering",0,IF(D$18="Nee",0,IF(D$22="Nee",0,1)))</f>
        <v>1</v>
      </c>
    </row>
    <row r="24" spans="1:6" ht="36" customHeight="1">
      <c r="A24" s="233" t="s">
        <v>363</v>
      </c>
      <c r="B24" s="199" t="str">
        <f>IF(D10="Alleen vaste uitkering","Deze vraag hoeft u niet te beantwoorden",IF(D18="Nee","Deze vraag hoeft u niet te beantwoorden",IF(D22="Nee","Deze vraag hoeft u niet te beantwoorden","Welke methodiek hanteert het fonds voor de uitkeringsfase met gelijke aanpassingen?  En hoe worden in deze methodiek gelijke aanpassingen voor nieuwe toetreders in de toedelingskring gerealiseerd?")))</f>
        <v>Welke methodiek hanteert het fonds voor de uitkeringsfase met gelijke aanpassingen?  En hoe worden in deze methodiek gelijke aanpassingen voor nieuwe toetreders in de toedelingskring gerealiseerd?</v>
      </c>
      <c r="C24" s="176" t="s">
        <v>494</v>
      </c>
      <c r="D24" s="375"/>
      <c r="E24" s="434"/>
      <c r="F24" s="112">
        <f>IF(D$10="Alleen vaste uitkering",0,IF(D$18="Nee",0,IF(D$22="Nee",0,1)))</f>
        <v>1</v>
      </c>
    </row>
    <row r="25" spans="1:6">
      <c r="A25" s="254">
        <v>3</v>
      </c>
      <c r="B25" s="255" t="s">
        <v>495</v>
      </c>
      <c r="C25" s="256"/>
      <c r="D25" s="257"/>
      <c r="E25" s="258"/>
    </row>
    <row r="26" spans="1:6">
      <c r="A26" s="208"/>
      <c r="B26" s="751" t="s">
        <v>496</v>
      </c>
      <c r="C26" s="752"/>
      <c r="D26" s="752"/>
      <c r="E26" s="753"/>
    </row>
    <row r="27" spans="1:6" ht="30">
      <c r="A27" s="249" t="s">
        <v>182</v>
      </c>
      <c r="B27" s="235" t="str">
        <f>IF(D9="Nee","Deze vraag hoeft u niet te beantwoorden","Wat zijn de doelstellingen van de risicodelingsreserve, i.e. welke risico's dekt de risicodelingsreserve af?")</f>
        <v>Wat zijn de doelstellingen van de risicodelingsreserve, i.e. welke risico's dekt de risicodelingsreserve af?</v>
      </c>
      <c r="C27" s="185" t="s">
        <v>497</v>
      </c>
      <c r="D27" s="374"/>
      <c r="E27" s="436"/>
      <c r="F27" s="112">
        <f>IF(D$9="Nee",0,1)</f>
        <v>1</v>
      </c>
    </row>
    <row r="28" spans="1:6">
      <c r="A28" s="233" t="s">
        <v>239</v>
      </c>
      <c r="B28" s="199" t="str">
        <f>IF(D9="Nee","Deze vraag hoeft u niet te beantwoorden","Biedt het fonds bescherming tegen inflatierisico via de risicodelingsreserve?")</f>
        <v>Biedt het fonds bescherming tegen inflatierisico via de risicodelingsreserve?</v>
      </c>
      <c r="C28" s="176" t="s">
        <v>395</v>
      </c>
      <c r="D28" s="375" t="s">
        <v>12</v>
      </c>
      <c r="E28" s="434"/>
      <c r="F28" s="112">
        <f t="shared" ref="F28:F50" si="2">IF(D$9="Nee",0,1)</f>
        <v>1</v>
      </c>
    </row>
    <row r="29" spans="1:6" ht="30">
      <c r="A29" s="233" t="s">
        <v>498</v>
      </c>
      <c r="B29" s="199" t="str">
        <f>IF(D9="Nee","Deze vraag hoeft u niet te beantwoorden",IF(D28="Nee","Deze vraag hoeft u niet te beantwoorden","Hoe definieert het fonds inflatierisico? Licht daarbij toe welke benchmark of verwachte inflatie wordt gehanteerd."))</f>
        <v>Hoe definieert het fonds inflatierisico? Licht daarbij toe welke benchmark of verwachte inflatie wordt gehanteerd.</v>
      </c>
      <c r="C29" s="176" t="s">
        <v>395</v>
      </c>
      <c r="D29" s="375"/>
      <c r="E29" s="434"/>
      <c r="F29" s="112">
        <f>IF(D$9="Nee",0,IF(D$28="Nee",0,1))</f>
        <v>1</v>
      </c>
    </row>
    <row r="30" spans="1:6" ht="47.25" customHeight="1">
      <c r="A30" s="233" t="s">
        <v>499</v>
      </c>
      <c r="B30" s="199" t="str">
        <f>IF(D9="Nee","Deze vraag hoeft u niet te beantwoorden",IF(D28="Nee","Deze vraag hoeft u niet te beantwoorden","Indien het fonds (gedeeltelijk) bescherming biedt voor onverwachte inflatie via de risicodelingsreserve, wat is de hoogte en onderbouwing van het niveau van onverwachte inflatie dat (gedeeltelijk) wordt afgedekt?"))</f>
        <v>Indien het fonds (gedeeltelijk) bescherming biedt voor onverwachte inflatie via de risicodelingsreserve, wat is de hoogte en onderbouwing van het niveau van onverwachte inflatie dat (gedeeltelijk) wordt afgedekt?</v>
      </c>
      <c r="C30" s="176" t="s">
        <v>395</v>
      </c>
      <c r="D30" s="375"/>
      <c r="E30" s="434"/>
      <c r="F30" s="112">
        <f>IF(D$9="Nee",0,IF(D$28="Nee",0,1))</f>
        <v>1</v>
      </c>
    </row>
    <row r="31" spans="1:6" ht="30">
      <c r="A31" s="233" t="s">
        <v>187</v>
      </c>
      <c r="B31" s="199" t="str">
        <f>IF(D9="Nee","Deze vraag hoeft u niet te beantwoorden","Hoe wordt de risicodelingsreserve gevuld (na het initiële moment van vulling bij het invaren)? Welke bronnen worden hiervoor aangewend en wanneer?")</f>
        <v>Hoe wordt de risicodelingsreserve gevuld (na het initiële moment van vulling bij het invaren)? Welke bronnen worden hiervoor aangewend en wanneer?</v>
      </c>
      <c r="C31" s="176" t="s">
        <v>500</v>
      </c>
      <c r="D31" s="375"/>
      <c r="E31" s="434"/>
      <c r="F31" s="112">
        <f t="shared" si="2"/>
        <v>1</v>
      </c>
    </row>
    <row r="32" spans="1:6" ht="30">
      <c r="A32" s="233" t="s">
        <v>189</v>
      </c>
      <c r="B32" s="199" t="str">
        <f>IF(D9="Nee","Deze vraag hoeft u niet te beantwoorden","Welk percentage van de inleg uit premie en welk percentage van de inleg uit kapitaal wordt toegeschreven aan de risicodelingsreserve? En bedraagt dit in totaal niet meer dan 10%?")</f>
        <v>Welk percentage van de inleg uit premie en welk percentage van de inleg uit kapitaal wordt toegeschreven aan de risicodelingsreserve? En bedraagt dit in totaal niet meer dan 10%?</v>
      </c>
      <c r="C32" s="176" t="s">
        <v>501</v>
      </c>
      <c r="D32" s="375"/>
      <c r="E32" s="434"/>
      <c r="F32" s="112">
        <f t="shared" si="2"/>
        <v>1</v>
      </c>
    </row>
    <row r="33" spans="1:7">
      <c r="A33" s="233" t="s">
        <v>190</v>
      </c>
      <c r="B33" s="186" t="str">
        <f>IF(D9="Nee","Deze vraag hoeft u niet te beantwoorden","Wat zijn de uitdeelregels van de risicodelingsreserve?")</f>
        <v>Wat zijn de uitdeelregels van de risicodelingsreserve?</v>
      </c>
      <c r="C33" s="191" t="s">
        <v>497</v>
      </c>
      <c r="D33" s="375"/>
      <c r="E33" s="387"/>
      <c r="F33" s="112">
        <f t="shared" si="2"/>
        <v>1</v>
      </c>
    </row>
    <row r="34" spans="1:7" ht="30">
      <c r="A34" s="233" t="s">
        <v>502</v>
      </c>
      <c r="B34" s="199" t="str">
        <f>IF(D9="Nee","Deze vraag hoeft u niet te beantwoorden","Indien er sprake is van beleggingsvrijheid: Hoe borgt het pensioenfonds dat behaalde beleggingsresultaten niet  worden gecompenseerd via de risicodelingsreserve?")</f>
        <v>Indien er sprake is van beleggingsvrijheid: Hoe borgt het pensioenfonds dat behaalde beleggingsresultaten niet  worden gecompenseerd via de risicodelingsreserve?</v>
      </c>
      <c r="C34" s="177" t="s">
        <v>503</v>
      </c>
      <c r="D34" s="375"/>
      <c r="E34" s="387"/>
      <c r="F34" s="112">
        <f t="shared" si="2"/>
        <v>1</v>
      </c>
    </row>
    <row r="35" spans="1:7" ht="30">
      <c r="A35" s="233" t="s">
        <v>504</v>
      </c>
      <c r="B35" s="199" t="str">
        <f>IF(D9="Nee","Deze vraag hoeft u niet te beantwoorden","Hoe wordt omgegaan met de risicodelingsreserve wanneer deelnemers kiezen voor een vastgestelde uitkering of gebruik maken van het (beperkt) shoprecht?")</f>
        <v>Hoe wordt omgegaan met de risicodelingsreserve wanneer deelnemers kiezen voor een vastgestelde uitkering of gebruik maken van het (beperkt) shoprecht?</v>
      </c>
      <c r="C35" s="246" t="s">
        <v>505</v>
      </c>
      <c r="D35" s="375"/>
      <c r="E35" s="434"/>
      <c r="F35" s="112">
        <f t="shared" si="2"/>
        <v>1</v>
      </c>
    </row>
    <row r="36" spans="1:7">
      <c r="A36" s="700" t="s">
        <v>506</v>
      </c>
      <c r="B36" s="754" t="str">
        <f>IF(D9="Nee","Deze vraag hoeft u niet te beantwoorden",G36)</f>
        <v>Indien het fonds tussen invaren en 1 januari 2037 een risicodelingsreserve heeft van meer dan 15% van het geheel voor pensioen gereserveerde vermogen inclusief de reserve, heeft het fonds dan beleid opgesteld om tot 15% te komen uiterlijk op 1 januari 2037?</v>
      </c>
      <c r="C36" s="191" t="s">
        <v>507</v>
      </c>
      <c r="D36" s="687" t="s">
        <v>12</v>
      </c>
      <c r="E36" s="688"/>
      <c r="F36" s="112">
        <f t="shared" si="2"/>
        <v>1</v>
      </c>
      <c r="G36" s="750" t="s">
        <v>508</v>
      </c>
    </row>
    <row r="37" spans="1:7" ht="31.5" customHeight="1">
      <c r="A37" s="700"/>
      <c r="B37" s="702"/>
      <c r="C37" s="174" t="s">
        <v>410</v>
      </c>
      <c r="D37" s="684"/>
      <c r="E37" s="684"/>
      <c r="F37" s="112">
        <f t="shared" si="2"/>
        <v>1</v>
      </c>
      <c r="G37" s="750"/>
    </row>
    <row r="38" spans="1:7" ht="31.5" customHeight="1">
      <c r="A38" s="233" t="s">
        <v>509</v>
      </c>
      <c r="B38" s="199" t="str">
        <f>IF(D9="Nee","Deze vraag hoeft u niet te beantwoorden","Welke maatstaven heeft het fonds gebruikt om de aansluiting bij de doelstellingen van de risicodelingsreserve te beoordelen?")</f>
        <v>Welke maatstaven heeft het fonds gebruikt om de aansluiting bij de doelstellingen van de risicodelingsreserve te beoordelen?</v>
      </c>
      <c r="C38" s="325" t="s">
        <v>413</v>
      </c>
      <c r="D38" s="375"/>
      <c r="E38" s="434"/>
      <c r="F38" s="112">
        <f t="shared" si="2"/>
        <v>1</v>
      </c>
    </row>
    <row r="39" spans="1:7" s="9" customFormat="1" ht="30">
      <c r="A39" s="233" t="s">
        <v>510</v>
      </c>
      <c r="B39" s="199" t="str">
        <f>IF(D9="Nee","Deze vraag hoeft u niet te beantwoorden","Welke maatstaven heeft het fonds gebruikt om de evenwichtige inrichting van de risicodelingsreserve te beoordelen?")</f>
        <v>Welke maatstaven heeft het fonds gebruikt om de evenwichtige inrichting van de risicodelingsreserve te beoordelen?</v>
      </c>
      <c r="C39" s="264" t="s">
        <v>413</v>
      </c>
      <c r="D39" s="375"/>
      <c r="E39" s="434"/>
      <c r="F39" s="112">
        <f t="shared" si="2"/>
        <v>1</v>
      </c>
    </row>
    <row r="40" spans="1:7" ht="30">
      <c r="A40" s="233" t="s">
        <v>511</v>
      </c>
      <c r="B40" s="199" t="str">
        <f>IF(D9="Nee","Deze vraag hoeft u niet te beantwoorden","Onderbouw dat deze kwantitatieve maatstaven ten minste de baten en lasten voor de bij de beoordeling onderscheiden deelnemersgroepen omvatten.")</f>
        <v>Onderbouw dat deze kwantitatieve maatstaven ten minste de baten en lasten voor de bij de beoordeling onderscheiden deelnemersgroepen omvatten.</v>
      </c>
      <c r="C40" s="176" t="s">
        <v>418</v>
      </c>
      <c r="D40" s="375"/>
      <c r="E40" s="434"/>
      <c r="F40" s="112">
        <f t="shared" si="2"/>
        <v>1</v>
      </c>
    </row>
    <row r="41" spans="1:7" ht="45">
      <c r="A41" s="233" t="s">
        <v>512</v>
      </c>
      <c r="B41" s="199" t="str">
        <f>IF(D9="Nee","Deze vraag hoeft u niet te beantwoorden","Heeft het pensioenfonds een kwantitatieve scenario-analyse en/of een stochastische ALM-analyse verricht om met deze kwantitatieve maatstaven de effecten van de inrichting van de reserve inzichtelijk te maken?")</f>
        <v>Heeft het pensioenfonds een kwantitatieve scenario-analyse en/of een stochastische ALM-analyse verricht om met deze kwantitatieve maatstaven de effecten van de inrichting van de reserve inzichtelijk te maken?</v>
      </c>
      <c r="C41" s="264" t="s">
        <v>421</v>
      </c>
      <c r="D41" s="375" t="s">
        <v>12</v>
      </c>
      <c r="E41" s="434"/>
      <c r="F41" s="112">
        <f t="shared" si="2"/>
        <v>1</v>
      </c>
    </row>
    <row r="42" spans="1:7" ht="30">
      <c r="A42" s="233" t="s">
        <v>513</v>
      </c>
      <c r="B42" s="199" t="s">
        <v>423</v>
      </c>
      <c r="C42" s="264" t="s">
        <v>424</v>
      </c>
      <c r="D42" s="375"/>
      <c r="E42" s="434"/>
      <c r="F42" s="112">
        <v>1</v>
      </c>
    </row>
    <row r="43" spans="1:7" ht="30">
      <c r="A43" s="233" t="s">
        <v>514</v>
      </c>
      <c r="B43" s="199" t="s">
        <v>426</v>
      </c>
      <c r="C43" s="264" t="s">
        <v>424</v>
      </c>
      <c r="D43" s="375"/>
      <c r="E43" s="434"/>
      <c r="F43" s="112">
        <v>1</v>
      </c>
    </row>
    <row r="44" spans="1:7">
      <c r="A44" s="233" t="s">
        <v>515</v>
      </c>
      <c r="B44" s="199" t="s">
        <v>428</v>
      </c>
      <c r="C44" s="264" t="s">
        <v>424</v>
      </c>
      <c r="D44" s="375"/>
      <c r="E44" s="434"/>
      <c r="F44" s="112">
        <v>1</v>
      </c>
    </row>
    <row r="45" spans="1:7" ht="30">
      <c r="A45" s="233" t="s">
        <v>516</v>
      </c>
      <c r="B45" s="199" t="s">
        <v>517</v>
      </c>
      <c r="C45" s="264" t="s">
        <v>424</v>
      </c>
      <c r="D45" s="375"/>
      <c r="E45" s="434"/>
      <c r="F45" s="112">
        <v>1</v>
      </c>
    </row>
    <row r="46" spans="1:7" ht="45">
      <c r="A46" s="233" t="s">
        <v>518</v>
      </c>
      <c r="B46" s="199" t="s">
        <v>519</v>
      </c>
      <c r="C46" s="264" t="s">
        <v>424</v>
      </c>
      <c r="D46" s="375"/>
      <c r="E46" s="434"/>
      <c r="F46" s="112">
        <v>1</v>
      </c>
    </row>
    <row r="47" spans="1:7" ht="30">
      <c r="A47" s="233" t="s">
        <v>520</v>
      </c>
      <c r="B47" s="199" t="s">
        <v>434</v>
      </c>
      <c r="C47" s="264" t="s">
        <v>424</v>
      </c>
      <c r="D47" s="375"/>
      <c r="E47" s="434"/>
      <c r="F47" s="112">
        <v>1</v>
      </c>
    </row>
    <row r="48" spans="1:7" ht="45">
      <c r="A48" s="233" t="s">
        <v>521</v>
      </c>
      <c r="B48" s="199" t="str">
        <f>IF(D9="Nee","Deze vraag hoeft u niet te beantwoorden","Hoe heeft het pensioenfonds met de uitkomsten van deze kwantitatieve scenario-analyse of stochastische ALM-analyse onderbouwd dat de inrichting van de reserve aansluit bij de doelstellingen?")</f>
        <v>Hoe heeft het pensioenfonds met de uitkomsten van deze kwantitatieve scenario-analyse of stochastische ALM-analyse onderbouwd dat de inrichting van de reserve aansluit bij de doelstellingen?</v>
      </c>
      <c r="C48" s="264" t="s">
        <v>421</v>
      </c>
      <c r="D48" s="375"/>
      <c r="E48" s="434"/>
      <c r="F48" s="112">
        <f t="shared" si="2"/>
        <v>1</v>
      </c>
    </row>
    <row r="49" spans="1:7" ht="45">
      <c r="A49" s="233" t="s">
        <v>522</v>
      </c>
      <c r="B49" s="199" t="str">
        <f>IF(D9="Nee","Deze vraag hoeft u niet te beantwoorden",G49)</f>
        <v>Hoe heeft het pensioenfonds met de uitkomsten van deze kwantitatieve scenario-analyse of stochastische ALM-analyse onderbouwd dat de inrichting van de reserve evenwichtig is? Ga in de onderbouwing bijvoorbeeld in op de kwantitatieve criteria die het fonds hierbij heeft toegepast.</v>
      </c>
      <c r="C49" s="264" t="s">
        <v>421</v>
      </c>
      <c r="D49" s="375"/>
      <c r="E49" s="434"/>
      <c r="F49" s="112">
        <f t="shared" si="2"/>
        <v>1</v>
      </c>
      <c r="G49" s="315" t="s">
        <v>438</v>
      </c>
    </row>
    <row r="50" spans="1:7" ht="30">
      <c r="A50" s="252" t="s">
        <v>523</v>
      </c>
      <c r="B50" s="200" t="str">
        <f>IF(D9="Nee","Deze vraag hoeft u niet te beantwoorden","Op welke wijze wordt voorkomen dat een bepaalde generatie op voorhand binnen een pensioenregeling uitsluitend baten of lasten heeft van de risicodelingsreserve?")</f>
        <v>Op welke wijze wordt voorkomen dat een bepaalde generatie op voorhand binnen een pensioenregeling uitsluitend baten of lasten heeft van de risicodelingsreserve?</v>
      </c>
      <c r="C50" s="193" t="s">
        <v>441</v>
      </c>
      <c r="D50" s="378"/>
      <c r="E50" s="435"/>
      <c r="F50" s="112">
        <f t="shared" si="2"/>
        <v>1</v>
      </c>
    </row>
    <row r="52" spans="1:7">
      <c r="B52" s="12"/>
    </row>
    <row r="53" spans="1:7">
      <c r="B53" s="12"/>
    </row>
    <row r="54" spans="1:7">
      <c r="B54" s="12"/>
    </row>
    <row r="55" spans="1:7">
      <c r="B55" s="12"/>
    </row>
  </sheetData>
  <sheetProtection algorithmName="SHA-512" hashValue="l9Igoks14hdfO1Et/d7Zcd7+Em8YLD05z18juDPhmi/V4V1CVteIYJ2rwJxVcAghgn0SGP3GVC7THuKHCuUUUg==" saltValue="JhO0I8/5l2UUCK9pStwjww==" spinCount="100000" sheet="1" objects="1" scenarios="1"/>
  <mergeCells count="12">
    <mergeCell ref="G36:G37"/>
    <mergeCell ref="D18:D19"/>
    <mergeCell ref="E18:E19"/>
    <mergeCell ref="B26:E26"/>
    <mergeCell ref="B36:B37"/>
    <mergeCell ref="D36:D37"/>
    <mergeCell ref="E36:E37"/>
    <mergeCell ref="A36:A37"/>
    <mergeCell ref="B3:C3"/>
    <mergeCell ref="B2:C2"/>
    <mergeCell ref="A18:A19"/>
    <mergeCell ref="B18:B19"/>
  </mergeCells>
  <conditionalFormatting sqref="B8:B10">
    <cfRule type="expression" dxfId="105" priority="29">
      <formula>#REF!="Solidair"</formula>
    </cfRule>
  </conditionalFormatting>
  <conditionalFormatting sqref="B16:B24 B27:B41">
    <cfRule type="containsText" dxfId="104" priority="20" operator="containsText" text="niet te beantwoorden">
      <formula>NOT(ISERROR(SEARCH("niet te beantwoorden",B16)))</formula>
    </cfRule>
  </conditionalFormatting>
  <conditionalFormatting sqref="B27:B31">
    <cfRule type="expression" dxfId="103" priority="17">
      <formula>#REF!="Flexibel"</formula>
    </cfRule>
  </conditionalFormatting>
  <conditionalFormatting sqref="B30:B31 B34:B37">
    <cfRule type="expression" dxfId="102" priority="23">
      <formula>#REF!="Solidair"</formula>
    </cfRule>
  </conditionalFormatting>
  <conditionalFormatting sqref="B32">
    <cfRule type="expression" dxfId="101" priority="13">
      <formula>#REF!="Flexibel"</formula>
    </cfRule>
    <cfRule type="expression" dxfId="100" priority="14">
      <formula>#REF!="Solidair"</formula>
    </cfRule>
  </conditionalFormatting>
  <conditionalFormatting sqref="B48:B50">
    <cfRule type="containsText" dxfId="98" priority="2" operator="containsText" text="niet te beantwoorden">
      <formula>NOT(ISERROR(SEARCH("niet te beantwoorden",B48)))</formula>
    </cfRule>
  </conditionalFormatting>
  <conditionalFormatting sqref="B3:C3">
    <cfRule type="containsText" dxfId="96" priority="18" operator="containsText" text="niet in te vullen">
      <formula>NOT(ISERROR(SEARCH("niet in te vullen",B3)))</formula>
    </cfRule>
    <cfRule type="containsText" dxfId="95" priority="19" operator="containsText" text="niet in te vullen">
      <formula>NOT(ISERROR(SEARCH("niet in te vullen",B3)))</formula>
    </cfRule>
  </conditionalFormatting>
  <conditionalFormatting sqref="B25:C25 B26 B31 B36 B40 B50">
    <cfRule type="expression" dxfId="94" priority="31">
      <formula>#REF!="Solidair"</formula>
    </cfRule>
  </conditionalFormatting>
  <conditionalFormatting sqref="C35:C37">
    <cfRule type="expression" dxfId="93" priority="28">
      <formula>#REF!="Flexibel"</formula>
    </cfRule>
  </conditionalFormatting>
  <conditionalFormatting sqref="G36:G37">
    <cfRule type="expression" dxfId="92" priority="4">
      <formula>#REF!="Solidair"</formula>
    </cfRule>
  </conditionalFormatting>
  <conditionalFormatting sqref="G49">
    <cfRule type="expression" dxfId="91" priority="3">
      <formula>#REF!="Flexibel"</formula>
    </cfRule>
  </conditionalFormatting>
  <conditionalFormatting sqref="G34:XFD37 B34:B39 B41 B48:B49">
    <cfRule type="expression" dxfId="90" priority="8">
      <formula>#REF!="Flexibel"</formula>
    </cfRule>
  </conditionalFormatting>
  <conditionalFormatting sqref="G39:XFD39">
    <cfRule type="expression" dxfId="89" priority="26">
      <formula>#REF!="Flexibel"</formula>
    </cfRule>
  </conditionalFormatting>
  <dataValidations count="5">
    <dataValidation type="list" allowBlank="1" showInputMessage="1" showErrorMessage="1" sqref="D36 D34 D11" xr:uid="{014C41F0-23BA-4F6C-A3D1-F3B6FF534BA8}">
      <formula1>"Maak keuze, Ja, Nee, n.v.t."</formula1>
    </dataValidation>
    <dataValidation type="whole" operator="greaterThan" allowBlank="1" showInputMessage="1" showErrorMessage="1" sqref="D8" xr:uid="{92302219-65C2-4202-AF62-E7E4A17C25C2}">
      <formula1>0</formula1>
    </dataValidation>
    <dataValidation type="list" operator="greaterThan" allowBlank="1" showInputMessage="1" showErrorMessage="1" sqref="D10" xr:uid="{FCBA92E6-78B2-4D75-AEEE-3944FC5992F0}">
      <formula1>"Maak keuze, Alleen variabele uitkering, Alleen vaste uitkering, Zowel vaste als variabele uitkering"</formula1>
    </dataValidation>
    <dataValidation type="list" allowBlank="1" showInputMessage="1" showErrorMessage="1" sqref="D9 D18:D22 D28" xr:uid="{C4350D35-B20C-4A50-B697-C6EFF53B6B23}">
      <formula1>"Maak keuze, Ja, Nee"</formula1>
    </dataValidation>
    <dataValidation type="list" allowBlank="1" showInputMessage="1" showErrorMessage="1" sqref="D41" xr:uid="{AEFADA43-69DC-4C83-9278-2FCA05941C70}">
      <formula1>"Maak keuze, Kwantitatieve scenario-analyse, Stochastische ALM-analyse, Zowel een kwantitatieve scenario-analyse als een stochastische ALM-analyse"</formula1>
    </dataValidation>
  </dataValidations>
  <hyperlinks>
    <hyperlink ref="C9" r:id="rId1" display="https://wetten.overheid.nl/jci1.3:c:BWBR0020809&amp;hoofdstuk=2&amp;paragraaf=2.2&amp;artikel=10b&amp;z=2023-07-01&amp;g=2023-07-01" xr:uid="{A24123E1-06C4-41EB-9906-978FA9558E39}"/>
    <hyperlink ref="C10" r:id="rId2" display="https://wetten.overheid.nl/jci1.3:c:BWBR0020809&amp;hoofdstuk=4&amp;paragraaf=4.3&amp;artikel=63b&amp;z=2023-07-01&amp;g=2023-07-01" xr:uid="{4930EBFC-C973-40E1-83F4-7F9ECE6418EC}"/>
    <hyperlink ref="C22" r:id="rId3" display="https://wetten.overheid.nl/jci1.3:c:BWBR0020809&amp;hoofdstuk=2&amp;paragraaf=2.2&amp;artikel=10b&amp;z=2023-07-01&amp;g=2023-07-01" xr:uid="{15A44BF3-FFC8-4841-BDDF-2E4E23441E40}"/>
    <hyperlink ref="C23" r:id="rId4" display="https://wetten.overheid.nl/jci1.3:c:BWBR0020809&amp;hoofdstuk=2&amp;paragraaf=2.2&amp;artikel=10b&amp;z=2023-07-01&amp;g=2023-07-01" xr:uid="{5296076C-250A-4931-AB06-2F29AEDBAD04}"/>
    <hyperlink ref="C24" r:id="rId5" display="https://wetten.overheid.nl/jci1.3:c:BWBR0020809&amp;hoofdstuk=2&amp;paragraaf=2.2&amp;artikel=10b&amp;z=2023-07-01&amp;g=2023-07-01" xr:uid="{14CA5CE4-C500-42C1-9D84-F59170F6AF7B}"/>
    <hyperlink ref="C20" r:id="rId6" display="https://wetten.overheid.nl/jci1.3:c:BWBR0020809&amp;hoofdstuk=2&amp;paragraaf=2.2&amp;artikel=10b&amp;z=2023-07-01&amp;g=2023-07-01" xr:uid="{2EF62A82-19B5-4835-AA56-8F5F6353B606}"/>
    <hyperlink ref="C21" r:id="rId7" display="https://wetten.overheid.nl/jci1.3:c:BWBR0020809&amp;hoofdstuk=2&amp;paragraaf=2.2&amp;artikel=10b&amp;z=2023-07-01&amp;g=2023-07-01" xr:uid="{85F4CDD0-EF10-44C9-9A3E-62CE789F06E9}"/>
    <hyperlink ref="C19" r:id="rId8" display="https://wetten.overheid.nl/jci1.3:c:BWBR0020892&amp;hoofdstuk=1a&amp;artikel=1f&amp;z=2023-07-01&amp;g=2023-07-01" xr:uid="{A66A0C8B-2850-48B3-88E2-2B9E3A498948}"/>
    <hyperlink ref="C18" r:id="rId9" display="https://wetten.overheid.nl/jci1.3:c:BWBR0020809&amp;hoofdstuk=2&amp;paragraaf=2.2&amp;artikel=10b&amp;z=2023-07-01&amp;g=2023-07-01" xr:uid="{E27061A5-A765-43E8-B9B9-84075A7ACDC5}"/>
    <hyperlink ref="C16" r:id="rId10" display="https://wetten.overheid.nl/jci1.3:c:BWBR0020809&amp;hoofdstuk=4&amp;paragraaf=4.3&amp;artikel=63a&amp;z=2023-07-01&amp;g=2023-07-01" xr:uid="{AF5F82CE-C905-4E24-8F9D-DC9300AA82B9}"/>
    <hyperlink ref="C17" r:id="rId11" display="https://wetten.overheid.nl/jci1.3:c:BWBR0020809&amp;hoofdstuk=4&amp;paragraaf=4.3&amp;artikel=63a&amp;z=2023-07-01&amp;g=2023-07-01" xr:uid="{72732E3D-61BC-448E-84DC-F7519EF4CFF6}"/>
    <hyperlink ref="C27" r:id="rId12" display="https://wetten.overheid.nl/jci1.3:c:BWBR0020809&amp;hoofdstuk=2&amp;paragraaf=2.2&amp;artikel=10e&amp;z=2023-07-01&amp;g=2023-07-01" xr:uid="{4A717308-03EF-4A14-922E-7E9B29D5A345}"/>
    <hyperlink ref="C31" r:id="rId13" display="https://wetten.overheid.nl/jci1.3:c:BWBR0020809&amp;hoofdstuk=2&amp;paragraaf=2.2&amp;artikel=10e&amp;z=2023-07-01&amp;g=2023-07-01" xr:uid="{551783A7-9C85-4EC6-81DF-AD79275A678A}"/>
    <hyperlink ref="C37" r:id="rId14" display="https://wetten.overheid.nl/jci1.3:c:BWBR0020809&amp;hoofdstuk=6b&amp;paragraaf=6b.5&amp;artikel=150n&amp;z=2023-07-01&amp;g=2023-07-01" xr:uid="{EC28F4FB-93CA-4909-BCFD-29C6D9CF9F05}"/>
    <hyperlink ref="C36" r:id="rId15" display="https://wetten.overheid.nl/jci1.3:c:BWBR0020809&amp;hoofdstuk=2&amp;paragraaf=2.2&amp;artikel=10e&amp;z=2023-07-01&amp;g=2023-07-01" xr:uid="{6B61C14D-062F-4086-A922-365ABB980D2B}"/>
    <hyperlink ref="C39" r:id="rId16" display="https://wetten.overheid.nl/jci1.3:c:BWBR0048347&amp;artikel=3&amp;z=2023-07-01&amp;g=2023-07-01" xr:uid="{E1F2A5BA-C0A1-4A55-AD70-0964CDC1EFA2}"/>
    <hyperlink ref="C40" r:id="rId17" display="https://wetten.overheid.nl/jci1.3:c:BWBR0020892&amp;hoofdstuk=1a&amp;artikel=1h&amp;z=2023-07-01&amp;g=2023-07-01" xr:uid="{75779FAF-5074-42C3-B19A-3948AF28852E}"/>
    <hyperlink ref="C28" r:id="rId18" display="https://wetten.overheid.nl/jci1.3:c:BWBR0020892&amp;hoofdstuk=1a&amp;artikel=1h&amp;z=2023-07-01&amp;g=2023-07-01" xr:uid="{8AE45214-D1C2-46B1-85CA-C476CD117F96}"/>
    <hyperlink ref="C29" r:id="rId19" display="https://wetten.overheid.nl/jci1.3:c:BWBR0020892&amp;hoofdstuk=1a&amp;artikel=1h&amp;z=2023-07-01&amp;g=2023-07-01" xr:uid="{D936FF51-9E79-4623-A7A4-2F129780B6A8}"/>
    <hyperlink ref="C30" r:id="rId20" display="https://wetten.overheid.nl/jci1.3:c:BWBR0020892&amp;hoofdstuk=1a&amp;artikel=1h&amp;z=2023-07-01&amp;g=2023-07-01" xr:uid="{C6789219-77CA-40AE-8614-7F0C37A2C655}"/>
    <hyperlink ref="C50" r:id="rId21" display="https://wetten.overheid.nl/jci1.3:c:BWBR0020892&amp;hoofdstuk=1a&amp;artikel=1h&amp;z=2023-07-01&amp;g=2023-07-01" xr:uid="{29C813E4-2BEA-4460-A27C-B71EC2715BED}"/>
    <hyperlink ref="C35" r:id="rId22" display="https://wetten.overheid.nl/jci1.3:c:BWBR0020892&amp;hoofdstuk=6&amp;paragraaf=6.2&amp;artikel=25&amp;z=2023-07-01&amp;g=2023-07-01" xr:uid="{52E66CED-8159-4069-A6DE-4EC703264A6F}"/>
    <hyperlink ref="C34" r:id="rId23" display="https://wetten.overheid.nl/jci1.3:c:BWBR0020809&amp;hoofdstuk=2&amp;paragraaf=2.2&amp;artikel=10e&amp;z=2023-07-01&amp;g=2023-07-01" xr:uid="{F6806D55-0ACF-440D-B72D-98342222F9EE}"/>
    <hyperlink ref="C32" r:id="rId24" display="https://wetten.overheid.nl/jci1.3:c:BWBR0020809&amp;hoofdstuk=2&amp;paragraaf=2.2&amp;artikel=10d&amp;z=2023-07-01&amp;g=2023-07-01" xr:uid="{F47364D9-5CCB-46A3-A2EB-C63DCAE570D6}"/>
    <hyperlink ref="C33" r:id="rId25" display="https://wetten.overheid.nl/jci1.3:c:BWBR0020809&amp;hoofdstuk=2&amp;paragraaf=2.2&amp;artikel=10e&amp;z=2023-07-01&amp;g=2023-07-01" xr:uid="{2E436459-BBBB-4C62-AB14-F9E5A76AA97B}"/>
    <hyperlink ref="C38" r:id="rId26" display="https://wetten.overheid.nl/jci1.3:c:BWBR0048347&amp;artikel=3&amp;z=2023-07-01&amp;g=2023-07-01" xr:uid="{E67E7E1C-AE8B-454C-9DB9-71CFAE0F5D68}"/>
    <hyperlink ref="C41" r:id="rId27" display="https://wetten.overheid.nl/jci1.3:c:BWBR0048347&amp;artikel=3&amp;z=2023-07-01&amp;g=2023-07-01" xr:uid="{1794265B-727C-46D8-8EC3-961ACE0556B4}"/>
    <hyperlink ref="C48" r:id="rId28" display="https://wetten.overheid.nl/jci1.3:c:BWBR0048347&amp;artikel=3&amp;z=2023-07-01&amp;g=2023-07-01" xr:uid="{EE9FF88A-2CBF-499B-987B-94A0D5BEB2BE}"/>
    <hyperlink ref="C49" r:id="rId29" display="https://wetten.overheid.nl/jci1.3:c:BWBR0048347&amp;artikel=3&amp;z=2023-07-01&amp;g=2023-07-01" xr:uid="{EAE25CB4-E2F1-4AD8-BCF9-0D44CB12CF1B}"/>
    <hyperlink ref="C42" r:id="rId30" xr:uid="{DDFDB484-1522-4EF2-8D94-C65719E3241B}"/>
    <hyperlink ref="C43" r:id="rId31" xr:uid="{333E7126-E106-40DE-AE2A-D05B57B59EEB}"/>
    <hyperlink ref="C44" r:id="rId32" xr:uid="{3A044C3D-FADC-4AF4-B68F-B0F6FA364BD7}"/>
    <hyperlink ref="C45" r:id="rId33" xr:uid="{E6372C82-87E6-490C-A417-8107091F6163}"/>
    <hyperlink ref="C46" r:id="rId34" xr:uid="{47076319-754A-4012-9A97-FAE9DC75350D}"/>
    <hyperlink ref="C47" r:id="rId35" xr:uid="{65991FB9-D420-4F86-84FF-CE9F218B6B2D}"/>
    <hyperlink ref="D6" r:id="rId36" display="Bij dit sjabloon is een invulinstructie beschikbaar." xr:uid="{F6C1860A-7F06-44CF-886A-A9FECC4B3546}"/>
    <hyperlink ref="C13" r:id="rId37" display="https://wetten.overheid.nl/jci1.3:c:BWBR0020809&amp;hoofdstuk=2&amp;paragraaf=2.2&amp;artikel=10b&amp;z=2023-07-01&amp;g=2023-07-01" xr:uid="{8D686A37-9EFB-4760-B57D-E0A9A78D776C}"/>
    <hyperlink ref="C12" r:id="rId38" display="https://wetten.overheid.nl/jci1.3:c:BWBR0020809&amp;hoofdstuk=2&amp;paragraaf=2.2&amp;artikel=10b&amp;z=2023-07-01&amp;g=2023-07-01" xr:uid="{2B615744-8A5C-4ABA-8ACE-4BFBDC299BBD}"/>
  </hyperlinks>
  <pageMargins left="0.25" right="0.25" top="0.75" bottom="0.75" header="0.3" footer="0.3"/>
  <pageSetup paperSize="8" scale="94" fitToHeight="0" orientation="landscape" r:id="rId39"/>
  <extLst>
    <ext xmlns:x14="http://schemas.microsoft.com/office/spreadsheetml/2009/9/main" uri="{78C0D931-6437-407d-A8EE-F0AAD7539E65}">
      <x14:conditionalFormattings>
        <x14:conditionalFormatting xmlns:xm="http://schemas.microsoft.com/office/excel/2006/main">
          <x14:cfRule type="expression" priority="1" id="{160D9750-1F12-4F41-936E-787D2C9CE12B}">
            <xm:f>'6. SPR contract'!#REF!="Flexibel"</xm:f>
            <x14:dxf>
              <font>
                <strike/>
              </font>
            </x14:dxf>
          </x14:cfRule>
          <xm:sqref>B42:B47</xm:sqref>
        </x14:conditionalFormatting>
        <x14:conditionalFormatting xmlns:xm="http://schemas.microsoft.com/office/excel/2006/main">
          <x14:cfRule type="expression" priority="21" id="{D8332E42-F382-4740-9D81-835F1CA8092E}">
            <xm:f>'6. SPR contract'!#REF!="Solidair"</xm:f>
            <x14:dxf>
              <font>
                <strike/>
              </font>
            </x14:dxf>
          </x14:cfRule>
          <xm:sqref>B50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9E8CE-4C58-4247-B91E-D713F6662B09}">
  <sheetPr codeName="Blad12">
    <tabColor rgb="FFAFE9C4"/>
    <pageSetUpPr fitToPage="1"/>
  </sheetPr>
  <dimension ref="A2:Q226"/>
  <sheetViews>
    <sheetView showGridLines="0" zoomScaleNormal="100" workbookViewId="0">
      <selection activeCell="C6" sqref="C6"/>
    </sheetView>
  </sheetViews>
  <sheetFormatPr defaultColWidth="9.140625" defaultRowHeight="15"/>
  <cols>
    <col min="1" max="1" width="6.85546875" style="12" customWidth="1"/>
    <col min="2" max="2" width="18.28515625" customWidth="1"/>
    <col min="3" max="3" width="30.42578125" customWidth="1"/>
    <col min="4" max="7" width="19.140625" customWidth="1"/>
    <col min="8" max="8" width="18.7109375" customWidth="1"/>
    <col min="9" max="9" width="19.140625" customWidth="1"/>
    <col min="10" max="10" width="20.5703125" bestFit="1" customWidth="1"/>
    <col min="11" max="13" width="19.140625" customWidth="1"/>
    <col min="14" max="14" width="20.140625" customWidth="1"/>
    <col min="15" max="15" width="19.140625" customWidth="1"/>
    <col min="16" max="16" width="4.42578125" customWidth="1"/>
  </cols>
  <sheetData>
    <row r="2" spans="1:17">
      <c r="B2" s="744" t="s">
        <v>524</v>
      </c>
      <c r="C2" s="745"/>
      <c r="D2" s="745"/>
      <c r="E2" s="745"/>
      <c r="F2" s="745"/>
      <c r="G2" s="746"/>
    </row>
    <row r="3" spans="1:17" ht="21.75" customHeight="1">
      <c r="B3" s="672" t="str">
        <f>IF('0. Inhoudsopgave'!C12="Solidaire premieregeling","Dit tabblad hoeft u niet in te vullen",H3)</f>
        <v>De vragen in dit sjabloon zijn gebaseerd op artikel 46b, eerste lid, sub a t/m e BUPW.</v>
      </c>
      <c r="C3" s="672"/>
      <c r="D3" s="672"/>
      <c r="E3" s="672"/>
      <c r="F3" s="672"/>
      <c r="G3" s="672"/>
      <c r="H3" s="317" t="s">
        <v>320</v>
      </c>
      <c r="I3" s="24"/>
      <c r="J3" s="24"/>
      <c r="K3" s="24"/>
      <c r="L3" s="24"/>
      <c r="M3" s="24"/>
    </row>
    <row r="4" spans="1:17" ht="30.95" customHeight="1">
      <c r="B4" s="747" t="str">
        <f>IF('0. Inhoudsopgave'!C12="Solidaire premieregeling","","Het fonds rapporteert in de onderstaande tabel de strategische normgewichten en bandbreedtes van de flexibele premieregeling. Onderstaande sheet dient per beleggingsprofiel gerapporteerd te worden.")</f>
        <v>Het fonds rapporteert in de onderstaande tabel de strategische normgewichten en bandbreedtes van de flexibele premieregeling. Onderstaande sheet dient per beleggingsprofiel gerapporteerd te worden.</v>
      </c>
      <c r="C4" s="747"/>
      <c r="D4" s="747"/>
      <c r="E4" s="747"/>
      <c r="F4" s="747"/>
      <c r="G4" s="747"/>
    </row>
    <row r="5" spans="1:17" s="112" customFormat="1">
      <c r="A5" s="111"/>
      <c r="B5" s="24"/>
      <c r="C5" s="24"/>
      <c r="D5" s="24"/>
      <c r="E5" s="24"/>
      <c r="F5" s="24"/>
      <c r="G5" s="111"/>
      <c r="H5" s="111"/>
      <c r="I5" s="111"/>
      <c r="J5" s="111"/>
      <c r="K5" s="111"/>
      <c r="L5" s="111"/>
      <c r="M5" s="111"/>
      <c r="N5" s="111"/>
      <c r="O5" s="111"/>
      <c r="P5" s="111"/>
      <c r="Q5" s="111"/>
    </row>
    <row r="6" spans="1:17" ht="75.75" thickBot="1">
      <c r="A6" s="64"/>
      <c r="B6" s="423" t="s">
        <v>525</v>
      </c>
      <c r="C6" s="437"/>
      <c r="D6" s="64"/>
      <c r="E6" s="64"/>
      <c r="F6" s="64"/>
      <c r="G6" s="64"/>
      <c r="H6" s="64"/>
      <c r="I6" s="64"/>
      <c r="J6" s="64"/>
      <c r="K6" s="64"/>
      <c r="L6" s="64"/>
      <c r="M6" s="64"/>
      <c r="N6" s="64"/>
      <c r="O6" s="64"/>
      <c r="P6" s="64"/>
      <c r="Q6" s="64"/>
    </row>
    <row r="7" spans="1:17" ht="45">
      <c r="A7" s="64"/>
      <c r="B7" s="70" t="s">
        <v>329</v>
      </c>
      <c r="C7" s="71" t="s">
        <v>526</v>
      </c>
      <c r="D7" s="63" t="s">
        <v>527</v>
      </c>
      <c r="E7" s="72" t="s">
        <v>463</v>
      </c>
      <c r="F7" s="73" t="s">
        <v>464</v>
      </c>
      <c r="G7" s="73" t="s">
        <v>465</v>
      </c>
      <c r="H7" s="74" t="s">
        <v>467</v>
      </c>
      <c r="I7" s="73" t="s">
        <v>528</v>
      </c>
      <c r="J7" s="75" t="s">
        <v>469</v>
      </c>
      <c r="K7" s="73" t="s">
        <v>470</v>
      </c>
      <c r="L7" s="76" t="s">
        <v>529</v>
      </c>
      <c r="M7" s="63" t="s">
        <v>474</v>
      </c>
      <c r="N7" s="72" t="s">
        <v>475</v>
      </c>
      <c r="O7" s="77" t="s">
        <v>530</v>
      </c>
      <c r="P7" s="64"/>
      <c r="Q7" s="64"/>
    </row>
    <row r="8" spans="1:17">
      <c r="A8" s="64"/>
      <c r="B8" s="756" t="s">
        <v>531</v>
      </c>
      <c r="C8" s="78" t="s">
        <v>458</v>
      </c>
      <c r="D8" s="396"/>
      <c r="E8" s="400"/>
      <c r="F8" s="396"/>
      <c r="G8" s="396"/>
      <c r="H8" s="396"/>
      <c r="I8" s="396"/>
      <c r="J8" s="396"/>
      <c r="K8" s="396"/>
      <c r="L8" s="404"/>
      <c r="M8" s="396"/>
      <c r="N8" s="400"/>
      <c r="O8" s="401"/>
      <c r="P8" s="64"/>
      <c r="Q8" s="64"/>
    </row>
    <row r="9" spans="1:17">
      <c r="A9" s="64"/>
      <c r="B9" s="756"/>
      <c r="C9" s="78" t="s">
        <v>459</v>
      </c>
      <c r="D9" s="396"/>
      <c r="E9" s="400"/>
      <c r="F9" s="396"/>
      <c r="G9" s="396"/>
      <c r="H9" s="396"/>
      <c r="I9" s="396"/>
      <c r="J9" s="396"/>
      <c r="K9" s="396"/>
      <c r="L9" s="404"/>
      <c r="M9" s="396"/>
      <c r="N9" s="400"/>
      <c r="O9" s="401"/>
      <c r="P9" s="64"/>
      <c r="Q9" s="64"/>
    </row>
    <row r="10" spans="1:17">
      <c r="A10" s="64"/>
      <c r="B10" s="756"/>
      <c r="C10" s="78" t="s">
        <v>460</v>
      </c>
      <c r="D10" s="396"/>
      <c r="E10" s="400"/>
      <c r="F10" s="396"/>
      <c r="G10" s="396"/>
      <c r="H10" s="396"/>
      <c r="I10" s="396"/>
      <c r="J10" s="396"/>
      <c r="K10" s="396"/>
      <c r="L10" s="404"/>
      <c r="M10" s="396"/>
      <c r="N10" s="400"/>
      <c r="O10" s="401"/>
      <c r="P10" s="64"/>
      <c r="Q10" s="64"/>
    </row>
    <row r="11" spans="1:17">
      <c r="A11" s="64"/>
      <c r="B11" s="755">
        <v>21</v>
      </c>
      <c r="C11" s="78" t="s">
        <v>458</v>
      </c>
      <c r="D11" s="396"/>
      <c r="E11" s="400"/>
      <c r="F11" s="396"/>
      <c r="G11" s="396"/>
      <c r="H11" s="396"/>
      <c r="I11" s="396"/>
      <c r="J11" s="396"/>
      <c r="K11" s="396"/>
      <c r="L11" s="404"/>
      <c r="M11" s="396"/>
      <c r="N11" s="400"/>
      <c r="O11" s="401"/>
      <c r="P11" s="64"/>
      <c r="Q11" s="64"/>
    </row>
    <row r="12" spans="1:17">
      <c r="A12" s="64"/>
      <c r="B12" s="756"/>
      <c r="C12" s="78" t="s">
        <v>459</v>
      </c>
      <c r="D12" s="396"/>
      <c r="E12" s="400"/>
      <c r="F12" s="396"/>
      <c r="G12" s="396"/>
      <c r="H12" s="396"/>
      <c r="I12" s="396"/>
      <c r="J12" s="396"/>
      <c r="K12" s="396"/>
      <c r="L12" s="404"/>
      <c r="M12" s="396"/>
      <c r="N12" s="400"/>
      <c r="O12" s="401"/>
      <c r="P12" s="64"/>
      <c r="Q12" s="64"/>
    </row>
    <row r="13" spans="1:17">
      <c r="A13" s="64"/>
      <c r="B13" s="756"/>
      <c r="C13" s="78" t="s">
        <v>460</v>
      </c>
      <c r="D13" s="396"/>
      <c r="E13" s="400"/>
      <c r="F13" s="396"/>
      <c r="G13" s="396"/>
      <c r="H13" s="396"/>
      <c r="I13" s="396"/>
      <c r="J13" s="396"/>
      <c r="K13" s="396"/>
      <c r="L13" s="404"/>
      <c r="M13" s="396"/>
      <c r="N13" s="400"/>
      <c r="O13" s="401"/>
      <c r="P13" s="64"/>
      <c r="Q13" s="64"/>
    </row>
    <row r="14" spans="1:17">
      <c r="A14" s="64"/>
      <c r="B14" s="755">
        <v>22</v>
      </c>
      <c r="C14" s="78" t="s">
        <v>458</v>
      </c>
      <c r="D14" s="396"/>
      <c r="E14" s="396"/>
      <c r="F14" s="396"/>
      <c r="G14" s="400"/>
      <c r="H14" s="400"/>
      <c r="I14" s="400"/>
      <c r="J14" s="400"/>
      <c r="K14" s="396"/>
      <c r="L14" s="400"/>
      <c r="M14" s="396"/>
      <c r="N14" s="400"/>
      <c r="O14" s="401"/>
      <c r="P14" s="64"/>
      <c r="Q14" s="64"/>
    </row>
    <row r="15" spans="1:17">
      <c r="A15" s="64"/>
      <c r="B15" s="756"/>
      <c r="C15" s="78" t="s">
        <v>459</v>
      </c>
      <c r="D15" s="396"/>
      <c r="E15" s="396"/>
      <c r="F15" s="396"/>
      <c r="G15" s="400"/>
      <c r="H15" s="400"/>
      <c r="I15" s="400"/>
      <c r="J15" s="400"/>
      <c r="K15" s="396"/>
      <c r="L15" s="400"/>
      <c r="M15" s="396"/>
      <c r="N15" s="400"/>
      <c r="O15" s="401"/>
      <c r="P15" s="64"/>
      <c r="Q15" s="64"/>
    </row>
    <row r="16" spans="1:17">
      <c r="A16" s="64"/>
      <c r="B16" s="756"/>
      <c r="C16" s="78" t="s">
        <v>460</v>
      </c>
      <c r="D16" s="396"/>
      <c r="E16" s="396"/>
      <c r="F16" s="396"/>
      <c r="G16" s="400"/>
      <c r="H16" s="400"/>
      <c r="I16" s="400"/>
      <c r="J16" s="400"/>
      <c r="K16" s="396"/>
      <c r="L16" s="400"/>
      <c r="M16" s="396"/>
      <c r="N16" s="400"/>
      <c r="O16" s="401"/>
      <c r="P16" s="64"/>
      <c r="Q16" s="64"/>
    </row>
    <row r="17" spans="1:17">
      <c r="A17" s="64"/>
      <c r="B17" s="755">
        <v>23</v>
      </c>
      <c r="C17" s="78" t="s">
        <v>458</v>
      </c>
      <c r="D17" s="396"/>
      <c r="E17" s="396"/>
      <c r="F17" s="396"/>
      <c r="G17" s="400"/>
      <c r="H17" s="400"/>
      <c r="I17" s="400"/>
      <c r="J17" s="400"/>
      <c r="K17" s="396"/>
      <c r="L17" s="400"/>
      <c r="M17" s="396"/>
      <c r="N17" s="400"/>
      <c r="O17" s="401"/>
      <c r="P17" s="64"/>
      <c r="Q17" s="64"/>
    </row>
    <row r="18" spans="1:17">
      <c r="A18" s="64"/>
      <c r="B18" s="756">
        <v>24</v>
      </c>
      <c r="C18" s="78" t="s">
        <v>459</v>
      </c>
      <c r="D18" s="396"/>
      <c r="E18" s="396"/>
      <c r="F18" s="396"/>
      <c r="G18" s="400"/>
      <c r="H18" s="400"/>
      <c r="I18" s="400"/>
      <c r="J18" s="400"/>
      <c r="K18" s="396"/>
      <c r="L18" s="400"/>
      <c r="M18" s="396"/>
      <c r="N18" s="400"/>
      <c r="O18" s="401"/>
      <c r="P18" s="64"/>
      <c r="Q18" s="64"/>
    </row>
    <row r="19" spans="1:17">
      <c r="A19" s="64"/>
      <c r="B19" s="756"/>
      <c r="C19" s="78" t="s">
        <v>460</v>
      </c>
      <c r="D19" s="396"/>
      <c r="E19" s="396"/>
      <c r="F19" s="396"/>
      <c r="G19" s="400"/>
      <c r="H19" s="400"/>
      <c r="I19" s="400"/>
      <c r="J19" s="400"/>
      <c r="K19" s="396"/>
      <c r="L19" s="400"/>
      <c r="M19" s="396"/>
      <c r="N19" s="400"/>
      <c r="O19" s="401"/>
      <c r="P19" s="64"/>
      <c r="Q19" s="64"/>
    </row>
    <row r="20" spans="1:17">
      <c r="A20" s="64"/>
      <c r="B20" s="755">
        <v>24</v>
      </c>
      <c r="C20" s="78" t="s">
        <v>458</v>
      </c>
      <c r="D20" s="396"/>
      <c r="E20" s="396"/>
      <c r="F20" s="396"/>
      <c r="G20" s="400"/>
      <c r="H20" s="400"/>
      <c r="I20" s="400"/>
      <c r="J20" s="400"/>
      <c r="K20" s="396"/>
      <c r="L20" s="400"/>
      <c r="M20" s="396"/>
      <c r="N20" s="400"/>
      <c r="O20" s="401"/>
      <c r="P20" s="64"/>
      <c r="Q20" s="64"/>
    </row>
    <row r="21" spans="1:17">
      <c r="A21" s="64"/>
      <c r="B21" s="756"/>
      <c r="C21" s="78" t="s">
        <v>459</v>
      </c>
      <c r="D21" s="396"/>
      <c r="E21" s="396"/>
      <c r="F21" s="396"/>
      <c r="G21" s="400"/>
      <c r="H21" s="400"/>
      <c r="I21" s="400"/>
      <c r="J21" s="400"/>
      <c r="K21" s="396"/>
      <c r="L21" s="400"/>
      <c r="M21" s="396"/>
      <c r="N21" s="400"/>
      <c r="O21" s="401"/>
      <c r="P21" s="64"/>
      <c r="Q21" s="64"/>
    </row>
    <row r="22" spans="1:17">
      <c r="A22" s="64"/>
      <c r="B22" s="756"/>
      <c r="C22" s="78" t="s">
        <v>460</v>
      </c>
      <c r="D22" s="396"/>
      <c r="E22" s="396"/>
      <c r="F22" s="396"/>
      <c r="G22" s="400"/>
      <c r="H22" s="400"/>
      <c r="I22" s="400"/>
      <c r="J22" s="400"/>
      <c r="K22" s="396"/>
      <c r="L22" s="400"/>
      <c r="M22" s="396"/>
      <c r="N22" s="400"/>
      <c r="O22" s="401"/>
      <c r="P22" s="64"/>
      <c r="Q22" s="64"/>
    </row>
    <row r="23" spans="1:17">
      <c r="A23" s="64"/>
      <c r="B23" s="755">
        <v>25</v>
      </c>
      <c r="C23" s="78" t="s">
        <v>458</v>
      </c>
      <c r="D23" s="396"/>
      <c r="E23" s="396"/>
      <c r="F23" s="396"/>
      <c r="G23" s="400"/>
      <c r="H23" s="400"/>
      <c r="I23" s="400"/>
      <c r="J23" s="400"/>
      <c r="K23" s="396"/>
      <c r="L23" s="400"/>
      <c r="M23" s="396"/>
      <c r="N23" s="400"/>
      <c r="O23" s="401"/>
      <c r="P23" s="64"/>
      <c r="Q23" s="64"/>
    </row>
    <row r="24" spans="1:17">
      <c r="A24" s="64"/>
      <c r="B24" s="756"/>
      <c r="C24" s="78" t="s">
        <v>459</v>
      </c>
      <c r="D24" s="396"/>
      <c r="E24" s="396"/>
      <c r="F24" s="396"/>
      <c r="G24" s="400"/>
      <c r="H24" s="400"/>
      <c r="I24" s="400"/>
      <c r="J24" s="400"/>
      <c r="K24" s="396"/>
      <c r="L24" s="400"/>
      <c r="M24" s="396"/>
      <c r="N24" s="400"/>
      <c r="O24" s="401"/>
      <c r="P24" s="64"/>
      <c r="Q24" s="64"/>
    </row>
    <row r="25" spans="1:17">
      <c r="A25" s="64"/>
      <c r="B25" s="756"/>
      <c r="C25" s="78" t="s">
        <v>460</v>
      </c>
      <c r="D25" s="396"/>
      <c r="E25" s="396"/>
      <c r="F25" s="396"/>
      <c r="G25" s="400"/>
      <c r="H25" s="400"/>
      <c r="I25" s="400"/>
      <c r="J25" s="400"/>
      <c r="K25" s="396"/>
      <c r="L25" s="400"/>
      <c r="M25" s="396"/>
      <c r="N25" s="400"/>
      <c r="O25" s="401"/>
      <c r="P25" s="64"/>
      <c r="Q25" s="64"/>
    </row>
    <row r="26" spans="1:17">
      <c r="A26" s="64"/>
      <c r="B26" s="755">
        <v>26</v>
      </c>
      <c r="C26" s="78" t="s">
        <v>458</v>
      </c>
      <c r="D26" s="396"/>
      <c r="E26" s="396"/>
      <c r="F26" s="396"/>
      <c r="G26" s="400"/>
      <c r="H26" s="400"/>
      <c r="I26" s="400"/>
      <c r="J26" s="400"/>
      <c r="K26" s="396"/>
      <c r="L26" s="400"/>
      <c r="M26" s="396"/>
      <c r="N26" s="400"/>
      <c r="O26" s="401"/>
      <c r="P26" s="64"/>
      <c r="Q26" s="64"/>
    </row>
    <row r="27" spans="1:17">
      <c r="A27" s="64"/>
      <c r="B27" s="756">
        <v>28</v>
      </c>
      <c r="C27" s="78" t="s">
        <v>459</v>
      </c>
      <c r="D27" s="396"/>
      <c r="E27" s="396"/>
      <c r="F27" s="396"/>
      <c r="G27" s="400"/>
      <c r="H27" s="400"/>
      <c r="I27" s="400"/>
      <c r="J27" s="400"/>
      <c r="K27" s="396"/>
      <c r="L27" s="400"/>
      <c r="M27" s="396"/>
      <c r="N27" s="400"/>
      <c r="O27" s="401"/>
      <c r="P27" s="64"/>
      <c r="Q27" s="64"/>
    </row>
    <row r="28" spans="1:17">
      <c r="A28" s="64"/>
      <c r="B28" s="756"/>
      <c r="C28" s="78" t="s">
        <v>460</v>
      </c>
      <c r="D28" s="396"/>
      <c r="E28" s="396"/>
      <c r="F28" s="396"/>
      <c r="G28" s="400"/>
      <c r="H28" s="400"/>
      <c r="I28" s="400"/>
      <c r="J28" s="400"/>
      <c r="K28" s="396"/>
      <c r="L28" s="400"/>
      <c r="M28" s="396"/>
      <c r="N28" s="400"/>
      <c r="O28" s="401"/>
      <c r="P28" s="64"/>
      <c r="Q28" s="64"/>
    </row>
    <row r="29" spans="1:17">
      <c r="A29" s="64"/>
      <c r="B29" s="755">
        <v>27</v>
      </c>
      <c r="C29" s="78" t="s">
        <v>458</v>
      </c>
      <c r="D29" s="396"/>
      <c r="E29" s="396"/>
      <c r="F29" s="396"/>
      <c r="G29" s="400"/>
      <c r="H29" s="400"/>
      <c r="I29" s="400"/>
      <c r="J29" s="400"/>
      <c r="K29" s="396"/>
      <c r="L29" s="400"/>
      <c r="M29" s="396"/>
      <c r="N29" s="400"/>
      <c r="O29" s="401"/>
      <c r="P29" s="64"/>
      <c r="Q29" s="64"/>
    </row>
    <row r="30" spans="1:17">
      <c r="A30" s="64"/>
      <c r="B30" s="756"/>
      <c r="C30" s="78" t="s">
        <v>459</v>
      </c>
      <c r="D30" s="396"/>
      <c r="E30" s="396"/>
      <c r="F30" s="396"/>
      <c r="G30" s="400"/>
      <c r="H30" s="400"/>
      <c r="I30" s="400"/>
      <c r="J30" s="400"/>
      <c r="K30" s="396"/>
      <c r="L30" s="400"/>
      <c r="M30" s="396"/>
      <c r="N30" s="400"/>
      <c r="O30" s="401"/>
      <c r="P30" s="64"/>
      <c r="Q30" s="64"/>
    </row>
    <row r="31" spans="1:17">
      <c r="A31" s="64"/>
      <c r="B31" s="756"/>
      <c r="C31" s="78" t="s">
        <v>460</v>
      </c>
      <c r="D31" s="396"/>
      <c r="E31" s="396"/>
      <c r="F31" s="396"/>
      <c r="G31" s="400"/>
      <c r="H31" s="400"/>
      <c r="I31" s="400"/>
      <c r="J31" s="400"/>
      <c r="K31" s="396"/>
      <c r="L31" s="400"/>
      <c r="M31" s="396"/>
      <c r="N31" s="400"/>
      <c r="O31" s="401"/>
      <c r="P31" s="64"/>
      <c r="Q31" s="64"/>
    </row>
    <row r="32" spans="1:17">
      <c r="A32" s="64"/>
      <c r="B32" s="755">
        <v>28</v>
      </c>
      <c r="C32" s="78" t="s">
        <v>458</v>
      </c>
      <c r="D32" s="396"/>
      <c r="E32" s="396"/>
      <c r="F32" s="396"/>
      <c r="G32" s="400"/>
      <c r="H32" s="400"/>
      <c r="I32" s="400"/>
      <c r="J32" s="400"/>
      <c r="K32" s="396"/>
      <c r="L32" s="400"/>
      <c r="M32" s="396"/>
      <c r="N32" s="400"/>
      <c r="O32" s="401"/>
      <c r="P32" s="64"/>
      <c r="Q32" s="64"/>
    </row>
    <row r="33" spans="1:17">
      <c r="A33" s="64"/>
      <c r="B33" s="756"/>
      <c r="C33" s="78" t="s">
        <v>459</v>
      </c>
      <c r="D33" s="396"/>
      <c r="E33" s="396"/>
      <c r="F33" s="396"/>
      <c r="G33" s="400"/>
      <c r="H33" s="400"/>
      <c r="I33" s="400"/>
      <c r="J33" s="400"/>
      <c r="K33" s="396"/>
      <c r="L33" s="400"/>
      <c r="M33" s="396"/>
      <c r="N33" s="400"/>
      <c r="O33" s="401"/>
      <c r="P33" s="64"/>
      <c r="Q33" s="64"/>
    </row>
    <row r="34" spans="1:17">
      <c r="A34" s="64"/>
      <c r="B34" s="756"/>
      <c r="C34" s="78" t="s">
        <v>460</v>
      </c>
      <c r="D34" s="396"/>
      <c r="E34" s="396"/>
      <c r="F34" s="396"/>
      <c r="G34" s="400"/>
      <c r="H34" s="400"/>
      <c r="I34" s="400"/>
      <c r="J34" s="400"/>
      <c r="K34" s="396"/>
      <c r="L34" s="400"/>
      <c r="M34" s="396"/>
      <c r="N34" s="400"/>
      <c r="O34" s="401"/>
      <c r="P34" s="64"/>
      <c r="Q34" s="64"/>
    </row>
    <row r="35" spans="1:17">
      <c r="A35" s="64"/>
      <c r="B35" s="755">
        <v>29</v>
      </c>
      <c r="C35" s="78" t="s">
        <v>458</v>
      </c>
      <c r="D35" s="396"/>
      <c r="E35" s="396"/>
      <c r="F35" s="396"/>
      <c r="G35" s="400"/>
      <c r="H35" s="400"/>
      <c r="I35" s="400"/>
      <c r="J35" s="400"/>
      <c r="K35" s="396"/>
      <c r="L35" s="400"/>
      <c r="M35" s="396"/>
      <c r="N35" s="400"/>
      <c r="O35" s="401"/>
      <c r="P35" s="64"/>
      <c r="Q35" s="64"/>
    </row>
    <row r="36" spans="1:17">
      <c r="A36" s="64"/>
      <c r="B36" s="756">
        <v>32</v>
      </c>
      <c r="C36" s="78" t="s">
        <v>459</v>
      </c>
      <c r="D36" s="396"/>
      <c r="E36" s="396"/>
      <c r="F36" s="396"/>
      <c r="G36" s="400"/>
      <c r="H36" s="400"/>
      <c r="I36" s="400"/>
      <c r="J36" s="400"/>
      <c r="K36" s="396"/>
      <c r="L36" s="400"/>
      <c r="M36" s="396"/>
      <c r="N36" s="400"/>
      <c r="O36" s="401"/>
      <c r="P36" s="64"/>
      <c r="Q36" s="64"/>
    </row>
    <row r="37" spans="1:17">
      <c r="A37" s="64"/>
      <c r="B37" s="756"/>
      <c r="C37" s="78" t="s">
        <v>460</v>
      </c>
      <c r="D37" s="396"/>
      <c r="E37" s="396"/>
      <c r="F37" s="396"/>
      <c r="G37" s="400"/>
      <c r="H37" s="400"/>
      <c r="I37" s="400"/>
      <c r="J37" s="400"/>
      <c r="K37" s="396"/>
      <c r="L37" s="400"/>
      <c r="M37" s="396"/>
      <c r="N37" s="400"/>
      <c r="O37" s="401"/>
      <c r="P37" s="64"/>
      <c r="Q37" s="64"/>
    </row>
    <row r="38" spans="1:17">
      <c r="A38" s="64"/>
      <c r="B38" s="755">
        <v>30</v>
      </c>
      <c r="C38" s="78" t="s">
        <v>458</v>
      </c>
      <c r="D38" s="396"/>
      <c r="E38" s="396"/>
      <c r="F38" s="396"/>
      <c r="G38" s="400"/>
      <c r="H38" s="400"/>
      <c r="I38" s="400"/>
      <c r="J38" s="400"/>
      <c r="K38" s="396"/>
      <c r="L38" s="400"/>
      <c r="M38" s="396"/>
      <c r="N38" s="400"/>
      <c r="O38" s="401"/>
      <c r="P38" s="64"/>
      <c r="Q38" s="64"/>
    </row>
    <row r="39" spans="1:17">
      <c r="A39" s="64"/>
      <c r="B39" s="756"/>
      <c r="C39" s="78" t="s">
        <v>459</v>
      </c>
      <c r="D39" s="396"/>
      <c r="E39" s="396"/>
      <c r="F39" s="396"/>
      <c r="G39" s="400"/>
      <c r="H39" s="400"/>
      <c r="I39" s="400"/>
      <c r="J39" s="400"/>
      <c r="K39" s="396"/>
      <c r="L39" s="400"/>
      <c r="M39" s="396"/>
      <c r="N39" s="400"/>
      <c r="O39" s="401"/>
      <c r="P39" s="64"/>
      <c r="Q39" s="64"/>
    </row>
    <row r="40" spans="1:17">
      <c r="A40" s="64"/>
      <c r="B40" s="756"/>
      <c r="C40" s="78" t="s">
        <v>460</v>
      </c>
      <c r="D40" s="396"/>
      <c r="E40" s="396"/>
      <c r="F40" s="396"/>
      <c r="G40" s="400"/>
      <c r="H40" s="400"/>
      <c r="I40" s="400"/>
      <c r="J40" s="400"/>
      <c r="K40" s="396"/>
      <c r="L40" s="400"/>
      <c r="M40" s="396"/>
      <c r="N40" s="400"/>
      <c r="O40" s="401"/>
      <c r="P40" s="64"/>
      <c r="Q40" s="64"/>
    </row>
    <row r="41" spans="1:17">
      <c r="A41" s="64"/>
      <c r="B41" s="755">
        <v>31</v>
      </c>
      <c r="C41" s="78" t="s">
        <v>458</v>
      </c>
      <c r="D41" s="396"/>
      <c r="E41" s="396"/>
      <c r="F41" s="396"/>
      <c r="G41" s="400"/>
      <c r="H41" s="400"/>
      <c r="I41" s="400"/>
      <c r="J41" s="400"/>
      <c r="K41" s="396"/>
      <c r="L41" s="400"/>
      <c r="M41" s="396"/>
      <c r="N41" s="400"/>
      <c r="O41" s="401"/>
      <c r="P41" s="64"/>
      <c r="Q41" s="64"/>
    </row>
    <row r="42" spans="1:17">
      <c r="A42" s="64"/>
      <c r="B42" s="756"/>
      <c r="C42" s="78" t="s">
        <v>459</v>
      </c>
      <c r="D42" s="396"/>
      <c r="E42" s="396"/>
      <c r="F42" s="396"/>
      <c r="G42" s="400"/>
      <c r="H42" s="400"/>
      <c r="I42" s="400"/>
      <c r="J42" s="400"/>
      <c r="K42" s="396"/>
      <c r="L42" s="400"/>
      <c r="M42" s="396"/>
      <c r="N42" s="400"/>
      <c r="O42" s="401"/>
      <c r="P42" s="64"/>
      <c r="Q42" s="64"/>
    </row>
    <row r="43" spans="1:17">
      <c r="A43" s="64"/>
      <c r="B43" s="756"/>
      <c r="C43" s="78" t="s">
        <v>460</v>
      </c>
      <c r="D43" s="396"/>
      <c r="E43" s="396"/>
      <c r="F43" s="396"/>
      <c r="G43" s="400"/>
      <c r="H43" s="400"/>
      <c r="I43" s="400"/>
      <c r="J43" s="400"/>
      <c r="K43" s="396"/>
      <c r="L43" s="400"/>
      <c r="M43" s="396"/>
      <c r="N43" s="400"/>
      <c r="O43" s="401"/>
      <c r="P43" s="64"/>
      <c r="Q43" s="64"/>
    </row>
    <row r="44" spans="1:17">
      <c r="A44" s="64"/>
      <c r="B44" s="755">
        <v>32</v>
      </c>
      <c r="C44" s="78" t="s">
        <v>458</v>
      </c>
      <c r="D44" s="396"/>
      <c r="E44" s="396"/>
      <c r="F44" s="396"/>
      <c r="G44" s="400"/>
      <c r="H44" s="400"/>
      <c r="I44" s="400"/>
      <c r="J44" s="400"/>
      <c r="K44" s="396"/>
      <c r="L44" s="400"/>
      <c r="M44" s="396"/>
      <c r="N44" s="400"/>
      <c r="O44" s="401"/>
      <c r="P44" s="64"/>
      <c r="Q44" s="64"/>
    </row>
    <row r="45" spans="1:17">
      <c r="A45" s="64"/>
      <c r="B45" s="756">
        <v>36</v>
      </c>
      <c r="C45" s="78" t="s">
        <v>459</v>
      </c>
      <c r="D45" s="396"/>
      <c r="E45" s="396"/>
      <c r="F45" s="396"/>
      <c r="G45" s="400"/>
      <c r="H45" s="400"/>
      <c r="I45" s="400"/>
      <c r="J45" s="400"/>
      <c r="K45" s="396"/>
      <c r="L45" s="400"/>
      <c r="M45" s="396"/>
      <c r="N45" s="400"/>
      <c r="O45" s="401"/>
      <c r="P45" s="64"/>
      <c r="Q45" s="64"/>
    </row>
    <row r="46" spans="1:17">
      <c r="A46" s="64"/>
      <c r="B46" s="756"/>
      <c r="C46" s="78" t="s">
        <v>460</v>
      </c>
      <c r="D46" s="396"/>
      <c r="E46" s="396"/>
      <c r="F46" s="396"/>
      <c r="G46" s="400"/>
      <c r="H46" s="400"/>
      <c r="I46" s="400"/>
      <c r="J46" s="400"/>
      <c r="K46" s="396"/>
      <c r="L46" s="400"/>
      <c r="M46" s="396"/>
      <c r="N46" s="400"/>
      <c r="O46" s="401"/>
      <c r="P46" s="64"/>
      <c r="Q46" s="64"/>
    </row>
    <row r="47" spans="1:17">
      <c r="A47" s="64"/>
      <c r="B47" s="755">
        <v>33</v>
      </c>
      <c r="C47" s="78" t="s">
        <v>458</v>
      </c>
      <c r="D47" s="396"/>
      <c r="E47" s="396"/>
      <c r="F47" s="396"/>
      <c r="G47" s="400"/>
      <c r="H47" s="400"/>
      <c r="I47" s="400"/>
      <c r="J47" s="400"/>
      <c r="K47" s="396"/>
      <c r="L47" s="400"/>
      <c r="M47" s="396"/>
      <c r="N47" s="400"/>
      <c r="O47" s="401"/>
      <c r="P47" s="64"/>
      <c r="Q47" s="64"/>
    </row>
    <row r="48" spans="1:17">
      <c r="A48" s="64"/>
      <c r="B48" s="756"/>
      <c r="C48" s="78" t="s">
        <v>459</v>
      </c>
      <c r="D48" s="396"/>
      <c r="E48" s="396"/>
      <c r="F48" s="396"/>
      <c r="G48" s="400"/>
      <c r="H48" s="400"/>
      <c r="I48" s="400"/>
      <c r="J48" s="400"/>
      <c r="K48" s="396"/>
      <c r="L48" s="400"/>
      <c r="M48" s="396"/>
      <c r="N48" s="400"/>
      <c r="O48" s="401"/>
      <c r="P48" s="64"/>
      <c r="Q48" s="64"/>
    </row>
    <row r="49" spans="1:17">
      <c r="A49" s="64"/>
      <c r="B49" s="756"/>
      <c r="C49" s="78" t="s">
        <v>460</v>
      </c>
      <c r="D49" s="396"/>
      <c r="E49" s="396"/>
      <c r="F49" s="396"/>
      <c r="G49" s="400"/>
      <c r="H49" s="400"/>
      <c r="I49" s="400"/>
      <c r="J49" s="400"/>
      <c r="K49" s="396"/>
      <c r="L49" s="400"/>
      <c r="M49" s="396"/>
      <c r="N49" s="400"/>
      <c r="O49" s="401"/>
      <c r="P49" s="64"/>
      <c r="Q49" s="64"/>
    </row>
    <row r="50" spans="1:17">
      <c r="A50" s="64"/>
      <c r="B50" s="755">
        <v>34</v>
      </c>
      <c r="C50" s="78" t="s">
        <v>458</v>
      </c>
      <c r="D50" s="396"/>
      <c r="E50" s="396"/>
      <c r="F50" s="396"/>
      <c r="G50" s="400"/>
      <c r="H50" s="400"/>
      <c r="I50" s="400"/>
      <c r="J50" s="400"/>
      <c r="K50" s="396"/>
      <c r="L50" s="400"/>
      <c r="M50" s="396"/>
      <c r="N50" s="400"/>
      <c r="O50" s="401"/>
      <c r="P50" s="64"/>
      <c r="Q50" s="64"/>
    </row>
    <row r="51" spans="1:17">
      <c r="A51" s="64"/>
      <c r="B51" s="756"/>
      <c r="C51" s="78" t="s">
        <v>459</v>
      </c>
      <c r="D51" s="396"/>
      <c r="E51" s="396"/>
      <c r="F51" s="396"/>
      <c r="G51" s="400"/>
      <c r="H51" s="400"/>
      <c r="I51" s="400"/>
      <c r="J51" s="400"/>
      <c r="K51" s="396"/>
      <c r="L51" s="400"/>
      <c r="M51" s="396"/>
      <c r="N51" s="400"/>
      <c r="O51" s="401"/>
      <c r="P51" s="64"/>
      <c r="Q51" s="64"/>
    </row>
    <row r="52" spans="1:17">
      <c r="A52" s="64"/>
      <c r="B52" s="756"/>
      <c r="C52" s="78" t="s">
        <v>460</v>
      </c>
      <c r="D52" s="396"/>
      <c r="E52" s="396"/>
      <c r="F52" s="396"/>
      <c r="G52" s="400"/>
      <c r="H52" s="400"/>
      <c r="I52" s="400"/>
      <c r="J52" s="400"/>
      <c r="K52" s="396"/>
      <c r="L52" s="400"/>
      <c r="M52" s="396"/>
      <c r="N52" s="400"/>
      <c r="O52" s="401"/>
      <c r="P52" s="64"/>
      <c r="Q52" s="64"/>
    </row>
    <row r="53" spans="1:17">
      <c r="A53" s="64"/>
      <c r="B53" s="755">
        <v>35</v>
      </c>
      <c r="C53" s="78" t="s">
        <v>458</v>
      </c>
      <c r="D53" s="396"/>
      <c r="E53" s="396"/>
      <c r="F53" s="396"/>
      <c r="G53" s="400"/>
      <c r="H53" s="400"/>
      <c r="I53" s="400"/>
      <c r="J53" s="400"/>
      <c r="K53" s="396"/>
      <c r="L53" s="400"/>
      <c r="M53" s="396"/>
      <c r="N53" s="400"/>
      <c r="O53" s="401"/>
      <c r="P53" s="64"/>
      <c r="Q53" s="64"/>
    </row>
    <row r="54" spans="1:17">
      <c r="A54" s="64"/>
      <c r="B54" s="756">
        <v>40</v>
      </c>
      <c r="C54" s="78" t="s">
        <v>459</v>
      </c>
      <c r="D54" s="396"/>
      <c r="E54" s="396"/>
      <c r="F54" s="396"/>
      <c r="G54" s="400"/>
      <c r="H54" s="400"/>
      <c r="I54" s="400"/>
      <c r="J54" s="400"/>
      <c r="K54" s="396"/>
      <c r="L54" s="400"/>
      <c r="M54" s="396"/>
      <c r="N54" s="400"/>
      <c r="O54" s="401"/>
      <c r="P54" s="64"/>
      <c r="Q54" s="64"/>
    </row>
    <row r="55" spans="1:17">
      <c r="A55" s="64"/>
      <c r="B55" s="756"/>
      <c r="C55" s="78" t="s">
        <v>460</v>
      </c>
      <c r="D55" s="396"/>
      <c r="E55" s="396"/>
      <c r="F55" s="396"/>
      <c r="G55" s="400"/>
      <c r="H55" s="400"/>
      <c r="I55" s="400"/>
      <c r="J55" s="400"/>
      <c r="K55" s="396"/>
      <c r="L55" s="400"/>
      <c r="M55" s="396"/>
      <c r="N55" s="400"/>
      <c r="O55" s="401"/>
      <c r="P55" s="64"/>
      <c r="Q55" s="64"/>
    </row>
    <row r="56" spans="1:17">
      <c r="A56" s="64"/>
      <c r="B56" s="755">
        <v>36</v>
      </c>
      <c r="C56" s="78" t="s">
        <v>458</v>
      </c>
      <c r="D56" s="396"/>
      <c r="E56" s="396"/>
      <c r="F56" s="396"/>
      <c r="G56" s="400"/>
      <c r="H56" s="400"/>
      <c r="I56" s="400"/>
      <c r="J56" s="400"/>
      <c r="K56" s="396"/>
      <c r="L56" s="400"/>
      <c r="M56" s="396"/>
      <c r="N56" s="400"/>
      <c r="O56" s="401"/>
      <c r="P56" s="64"/>
      <c r="Q56" s="64"/>
    </row>
    <row r="57" spans="1:17">
      <c r="A57" s="64"/>
      <c r="B57" s="756"/>
      <c r="C57" s="78" t="s">
        <v>459</v>
      </c>
      <c r="D57" s="396"/>
      <c r="E57" s="396"/>
      <c r="F57" s="396"/>
      <c r="G57" s="400"/>
      <c r="H57" s="400"/>
      <c r="I57" s="400"/>
      <c r="J57" s="400"/>
      <c r="K57" s="396"/>
      <c r="L57" s="400"/>
      <c r="M57" s="396"/>
      <c r="N57" s="400"/>
      <c r="O57" s="401"/>
      <c r="P57" s="64"/>
      <c r="Q57" s="64"/>
    </row>
    <row r="58" spans="1:17">
      <c r="A58" s="64"/>
      <c r="B58" s="756"/>
      <c r="C58" s="78" t="s">
        <v>460</v>
      </c>
      <c r="D58" s="396"/>
      <c r="E58" s="396"/>
      <c r="F58" s="396"/>
      <c r="G58" s="400"/>
      <c r="H58" s="400"/>
      <c r="I58" s="400"/>
      <c r="J58" s="400"/>
      <c r="K58" s="396"/>
      <c r="L58" s="400"/>
      <c r="M58" s="396"/>
      <c r="N58" s="400"/>
      <c r="O58" s="401"/>
      <c r="P58" s="64"/>
      <c r="Q58" s="64"/>
    </row>
    <row r="59" spans="1:17">
      <c r="A59" s="64"/>
      <c r="B59" s="755">
        <v>37</v>
      </c>
      <c r="C59" s="78" t="s">
        <v>458</v>
      </c>
      <c r="D59" s="396"/>
      <c r="E59" s="396"/>
      <c r="F59" s="396"/>
      <c r="G59" s="400"/>
      <c r="H59" s="400"/>
      <c r="I59" s="400"/>
      <c r="J59" s="400"/>
      <c r="K59" s="396"/>
      <c r="L59" s="400"/>
      <c r="M59" s="396"/>
      <c r="N59" s="400"/>
      <c r="O59" s="401"/>
      <c r="P59" s="64"/>
      <c r="Q59" s="64"/>
    </row>
    <row r="60" spans="1:17">
      <c r="A60" s="64"/>
      <c r="B60" s="756"/>
      <c r="C60" s="78" t="s">
        <v>459</v>
      </c>
      <c r="D60" s="396"/>
      <c r="E60" s="396"/>
      <c r="F60" s="396"/>
      <c r="G60" s="400"/>
      <c r="H60" s="400"/>
      <c r="I60" s="400"/>
      <c r="J60" s="400"/>
      <c r="K60" s="396"/>
      <c r="L60" s="400"/>
      <c r="M60" s="396"/>
      <c r="N60" s="400"/>
      <c r="O60" s="401"/>
      <c r="P60" s="64"/>
      <c r="Q60" s="64"/>
    </row>
    <row r="61" spans="1:17">
      <c r="A61" s="64"/>
      <c r="B61" s="756">
        <v>43</v>
      </c>
      <c r="C61" s="78" t="s">
        <v>460</v>
      </c>
      <c r="D61" s="396"/>
      <c r="E61" s="396"/>
      <c r="F61" s="396"/>
      <c r="G61" s="400"/>
      <c r="H61" s="400"/>
      <c r="I61" s="400"/>
      <c r="J61" s="400"/>
      <c r="K61" s="396"/>
      <c r="L61" s="400"/>
      <c r="M61" s="396"/>
      <c r="N61" s="400"/>
      <c r="O61" s="401"/>
      <c r="P61" s="64"/>
      <c r="Q61" s="64"/>
    </row>
    <row r="62" spans="1:17">
      <c r="A62" s="64"/>
      <c r="B62" s="755">
        <v>38</v>
      </c>
      <c r="C62" s="78" t="s">
        <v>458</v>
      </c>
      <c r="D62" s="396"/>
      <c r="E62" s="396"/>
      <c r="F62" s="396"/>
      <c r="G62" s="400"/>
      <c r="H62" s="400"/>
      <c r="I62" s="400"/>
      <c r="J62" s="400"/>
      <c r="K62" s="396"/>
      <c r="L62" s="400"/>
      <c r="M62" s="396"/>
      <c r="N62" s="400"/>
      <c r="O62" s="401"/>
      <c r="P62" s="64"/>
      <c r="Q62" s="64"/>
    </row>
    <row r="63" spans="1:17">
      <c r="A63" s="64"/>
      <c r="B63" s="756">
        <v>44</v>
      </c>
      <c r="C63" s="78" t="s">
        <v>459</v>
      </c>
      <c r="D63" s="396"/>
      <c r="E63" s="396"/>
      <c r="F63" s="396"/>
      <c r="G63" s="400"/>
      <c r="H63" s="400"/>
      <c r="I63" s="400"/>
      <c r="J63" s="400"/>
      <c r="K63" s="396"/>
      <c r="L63" s="400"/>
      <c r="M63" s="396"/>
      <c r="N63" s="400"/>
      <c r="O63" s="401"/>
      <c r="P63" s="64"/>
      <c r="Q63" s="64"/>
    </row>
    <row r="64" spans="1:17">
      <c r="A64" s="64"/>
      <c r="B64" s="756"/>
      <c r="C64" s="78" t="s">
        <v>460</v>
      </c>
      <c r="D64" s="396"/>
      <c r="E64" s="396"/>
      <c r="F64" s="396"/>
      <c r="G64" s="400"/>
      <c r="H64" s="400"/>
      <c r="I64" s="400"/>
      <c r="J64" s="400"/>
      <c r="K64" s="396"/>
      <c r="L64" s="400"/>
      <c r="M64" s="396"/>
      <c r="N64" s="400"/>
      <c r="O64" s="401"/>
      <c r="P64" s="64"/>
      <c r="Q64" s="64"/>
    </row>
    <row r="65" spans="1:17">
      <c r="A65" s="64"/>
      <c r="B65" s="755">
        <v>39</v>
      </c>
      <c r="C65" s="78" t="s">
        <v>458</v>
      </c>
      <c r="D65" s="396"/>
      <c r="E65" s="396"/>
      <c r="F65" s="396"/>
      <c r="G65" s="400"/>
      <c r="H65" s="400"/>
      <c r="I65" s="400"/>
      <c r="J65" s="400"/>
      <c r="K65" s="396"/>
      <c r="L65" s="400"/>
      <c r="M65" s="396"/>
      <c r="N65" s="400"/>
      <c r="O65" s="401"/>
      <c r="P65" s="64"/>
      <c r="Q65" s="64"/>
    </row>
    <row r="66" spans="1:17" ht="13.15" customHeight="1">
      <c r="A66" s="64"/>
      <c r="B66" s="756"/>
      <c r="C66" s="78" t="s">
        <v>459</v>
      </c>
      <c r="D66" s="396"/>
      <c r="E66" s="396"/>
      <c r="F66" s="396"/>
      <c r="G66" s="400"/>
      <c r="H66" s="400"/>
      <c r="I66" s="400"/>
      <c r="J66" s="400"/>
      <c r="K66" s="396"/>
      <c r="L66" s="400"/>
      <c r="M66" s="396"/>
      <c r="N66" s="400"/>
      <c r="O66" s="401"/>
      <c r="P66" s="64"/>
      <c r="Q66" s="64"/>
    </row>
    <row r="67" spans="1:17">
      <c r="A67" s="64"/>
      <c r="B67" s="756"/>
      <c r="C67" s="78" t="s">
        <v>460</v>
      </c>
      <c r="D67" s="396"/>
      <c r="E67" s="396"/>
      <c r="F67" s="396"/>
      <c r="G67" s="400"/>
      <c r="H67" s="400"/>
      <c r="I67" s="400"/>
      <c r="J67" s="400"/>
      <c r="K67" s="396"/>
      <c r="L67" s="400"/>
      <c r="M67" s="396"/>
      <c r="N67" s="400"/>
      <c r="O67" s="401"/>
      <c r="P67" s="64"/>
      <c r="Q67" s="64"/>
    </row>
    <row r="68" spans="1:17">
      <c r="A68" s="64"/>
      <c r="B68" s="755">
        <v>40</v>
      </c>
      <c r="C68" s="78" t="s">
        <v>458</v>
      </c>
      <c r="D68" s="396"/>
      <c r="E68" s="396"/>
      <c r="F68" s="396"/>
      <c r="G68" s="400"/>
      <c r="H68" s="400"/>
      <c r="I68" s="400"/>
      <c r="J68" s="400"/>
      <c r="K68" s="396"/>
      <c r="L68" s="400"/>
      <c r="M68" s="396"/>
      <c r="N68" s="400"/>
      <c r="O68" s="401"/>
      <c r="P68" s="64"/>
      <c r="Q68" s="64"/>
    </row>
    <row r="69" spans="1:17">
      <c r="A69" s="64"/>
      <c r="B69" s="756"/>
      <c r="C69" s="78" t="s">
        <v>459</v>
      </c>
      <c r="D69" s="396"/>
      <c r="E69" s="396"/>
      <c r="F69" s="396"/>
      <c r="G69" s="400"/>
      <c r="H69" s="400"/>
      <c r="I69" s="400"/>
      <c r="J69" s="400"/>
      <c r="K69" s="396"/>
      <c r="L69" s="400"/>
      <c r="M69" s="396"/>
      <c r="N69" s="400"/>
      <c r="O69" s="401"/>
      <c r="P69" s="64"/>
      <c r="Q69" s="64"/>
    </row>
    <row r="70" spans="1:17">
      <c r="A70" s="64"/>
      <c r="B70" s="756">
        <v>47</v>
      </c>
      <c r="C70" s="78" t="s">
        <v>460</v>
      </c>
      <c r="D70" s="396"/>
      <c r="E70" s="396"/>
      <c r="F70" s="396"/>
      <c r="G70" s="400"/>
      <c r="H70" s="400"/>
      <c r="I70" s="400"/>
      <c r="J70" s="400"/>
      <c r="K70" s="396"/>
      <c r="L70" s="400"/>
      <c r="M70" s="396"/>
      <c r="N70" s="400"/>
      <c r="O70" s="401"/>
      <c r="P70" s="64"/>
      <c r="Q70" s="64"/>
    </row>
    <row r="71" spans="1:17">
      <c r="A71" s="64"/>
      <c r="B71" s="755">
        <v>41</v>
      </c>
      <c r="C71" s="78" t="s">
        <v>458</v>
      </c>
      <c r="D71" s="396"/>
      <c r="E71" s="396"/>
      <c r="F71" s="396"/>
      <c r="G71" s="400"/>
      <c r="H71" s="400"/>
      <c r="I71" s="400"/>
      <c r="J71" s="400"/>
      <c r="K71" s="396"/>
      <c r="L71" s="400"/>
      <c r="M71" s="396"/>
      <c r="N71" s="400"/>
      <c r="O71" s="401"/>
      <c r="P71" s="64"/>
      <c r="Q71" s="64"/>
    </row>
    <row r="72" spans="1:17">
      <c r="A72" s="64"/>
      <c r="B72" s="756">
        <v>48</v>
      </c>
      <c r="C72" s="78" t="s">
        <v>459</v>
      </c>
      <c r="D72" s="396"/>
      <c r="E72" s="396"/>
      <c r="F72" s="396"/>
      <c r="G72" s="400"/>
      <c r="H72" s="400"/>
      <c r="I72" s="400"/>
      <c r="J72" s="400"/>
      <c r="K72" s="396"/>
      <c r="L72" s="400"/>
      <c r="M72" s="396"/>
      <c r="N72" s="400"/>
      <c r="O72" s="401"/>
      <c r="P72" s="64"/>
      <c r="Q72" s="64"/>
    </row>
    <row r="73" spans="1:17">
      <c r="A73" s="64"/>
      <c r="B73" s="756"/>
      <c r="C73" s="78" t="s">
        <v>460</v>
      </c>
      <c r="D73" s="396"/>
      <c r="E73" s="396"/>
      <c r="F73" s="396"/>
      <c r="G73" s="400"/>
      <c r="H73" s="400"/>
      <c r="I73" s="400"/>
      <c r="J73" s="400"/>
      <c r="K73" s="396"/>
      <c r="L73" s="400"/>
      <c r="M73" s="396"/>
      <c r="N73" s="400"/>
      <c r="O73" s="401"/>
      <c r="P73" s="64"/>
      <c r="Q73" s="64"/>
    </row>
    <row r="74" spans="1:17">
      <c r="A74" s="64"/>
      <c r="B74" s="755">
        <v>42</v>
      </c>
      <c r="C74" s="78" t="s">
        <v>458</v>
      </c>
      <c r="D74" s="396"/>
      <c r="E74" s="396"/>
      <c r="F74" s="396"/>
      <c r="G74" s="400"/>
      <c r="H74" s="400"/>
      <c r="I74" s="400"/>
      <c r="J74" s="400"/>
      <c r="K74" s="396"/>
      <c r="L74" s="400"/>
      <c r="M74" s="396"/>
      <c r="N74" s="400"/>
      <c r="O74" s="401"/>
      <c r="P74" s="64"/>
      <c r="Q74" s="64"/>
    </row>
    <row r="75" spans="1:17">
      <c r="A75" s="64"/>
      <c r="B75" s="756"/>
      <c r="C75" s="78" t="s">
        <v>459</v>
      </c>
      <c r="D75" s="396"/>
      <c r="E75" s="396"/>
      <c r="F75" s="396"/>
      <c r="G75" s="400"/>
      <c r="H75" s="400"/>
      <c r="I75" s="400"/>
      <c r="J75" s="400"/>
      <c r="K75" s="396"/>
      <c r="L75" s="400"/>
      <c r="M75" s="396"/>
      <c r="N75" s="400"/>
      <c r="O75" s="401"/>
      <c r="P75" s="64"/>
      <c r="Q75" s="64"/>
    </row>
    <row r="76" spans="1:17">
      <c r="A76" s="64"/>
      <c r="B76" s="756"/>
      <c r="C76" s="78" t="s">
        <v>460</v>
      </c>
      <c r="D76" s="396"/>
      <c r="E76" s="396"/>
      <c r="F76" s="396"/>
      <c r="G76" s="400"/>
      <c r="H76" s="400"/>
      <c r="I76" s="400"/>
      <c r="J76" s="400"/>
      <c r="K76" s="396"/>
      <c r="L76" s="400"/>
      <c r="M76" s="396"/>
      <c r="N76" s="400"/>
      <c r="O76" s="401"/>
      <c r="P76" s="64"/>
      <c r="Q76" s="64"/>
    </row>
    <row r="77" spans="1:17">
      <c r="A77" s="64"/>
      <c r="B77" s="755">
        <v>43</v>
      </c>
      <c r="C77" s="78" t="s">
        <v>458</v>
      </c>
      <c r="D77" s="396"/>
      <c r="E77" s="396"/>
      <c r="F77" s="396"/>
      <c r="G77" s="400"/>
      <c r="H77" s="400"/>
      <c r="I77" s="400"/>
      <c r="J77" s="400"/>
      <c r="K77" s="396"/>
      <c r="L77" s="400"/>
      <c r="M77" s="396"/>
      <c r="N77" s="400"/>
      <c r="O77" s="401"/>
      <c r="P77" s="64"/>
      <c r="Q77" s="64"/>
    </row>
    <row r="78" spans="1:17">
      <c r="A78" s="64"/>
      <c r="B78" s="756"/>
      <c r="C78" s="78" t="s">
        <v>459</v>
      </c>
      <c r="D78" s="396"/>
      <c r="E78" s="396"/>
      <c r="F78" s="396"/>
      <c r="G78" s="400"/>
      <c r="H78" s="400"/>
      <c r="I78" s="400"/>
      <c r="J78" s="400"/>
      <c r="K78" s="396"/>
      <c r="L78" s="400"/>
      <c r="M78" s="396"/>
      <c r="N78" s="400"/>
      <c r="O78" s="401"/>
      <c r="P78" s="64"/>
      <c r="Q78" s="64"/>
    </row>
    <row r="79" spans="1:17">
      <c r="A79" s="64"/>
      <c r="B79" s="756">
        <v>51</v>
      </c>
      <c r="C79" s="78" t="s">
        <v>460</v>
      </c>
      <c r="D79" s="396"/>
      <c r="E79" s="396"/>
      <c r="F79" s="396"/>
      <c r="G79" s="400"/>
      <c r="H79" s="400"/>
      <c r="I79" s="400"/>
      <c r="J79" s="400"/>
      <c r="K79" s="396"/>
      <c r="L79" s="400"/>
      <c r="M79" s="396"/>
      <c r="N79" s="400"/>
      <c r="O79" s="401"/>
      <c r="P79" s="64"/>
      <c r="Q79" s="64"/>
    </row>
    <row r="80" spans="1:17">
      <c r="A80" s="64"/>
      <c r="B80" s="755">
        <v>44</v>
      </c>
      <c r="C80" s="78" t="s">
        <v>458</v>
      </c>
      <c r="D80" s="396"/>
      <c r="E80" s="396"/>
      <c r="F80" s="396"/>
      <c r="G80" s="400"/>
      <c r="H80" s="400"/>
      <c r="I80" s="400"/>
      <c r="J80" s="400"/>
      <c r="K80" s="396"/>
      <c r="L80" s="400"/>
      <c r="M80" s="396"/>
      <c r="N80" s="400"/>
      <c r="O80" s="401"/>
      <c r="P80" s="64"/>
      <c r="Q80" s="64"/>
    </row>
    <row r="81" spans="1:17">
      <c r="A81" s="64"/>
      <c r="B81" s="756">
        <v>52</v>
      </c>
      <c r="C81" s="78" t="s">
        <v>459</v>
      </c>
      <c r="D81" s="396"/>
      <c r="E81" s="396"/>
      <c r="F81" s="396"/>
      <c r="G81" s="400"/>
      <c r="H81" s="400"/>
      <c r="I81" s="400"/>
      <c r="J81" s="400"/>
      <c r="K81" s="396"/>
      <c r="L81" s="400"/>
      <c r="M81" s="396"/>
      <c r="N81" s="400"/>
      <c r="O81" s="401"/>
      <c r="P81" s="64"/>
      <c r="Q81" s="64"/>
    </row>
    <row r="82" spans="1:17">
      <c r="A82" s="64"/>
      <c r="B82" s="756"/>
      <c r="C82" s="78" t="s">
        <v>460</v>
      </c>
      <c r="D82" s="396"/>
      <c r="E82" s="396"/>
      <c r="F82" s="396"/>
      <c r="G82" s="400"/>
      <c r="H82" s="400"/>
      <c r="I82" s="400"/>
      <c r="J82" s="400"/>
      <c r="K82" s="396"/>
      <c r="L82" s="400"/>
      <c r="M82" s="396"/>
      <c r="N82" s="400"/>
      <c r="O82" s="401"/>
      <c r="P82" s="64"/>
      <c r="Q82" s="64"/>
    </row>
    <row r="83" spans="1:17">
      <c r="A83" s="64"/>
      <c r="B83" s="755">
        <v>45</v>
      </c>
      <c r="C83" s="78" t="s">
        <v>458</v>
      </c>
      <c r="D83" s="396"/>
      <c r="E83" s="396"/>
      <c r="F83" s="396"/>
      <c r="G83" s="400"/>
      <c r="H83" s="400"/>
      <c r="I83" s="400"/>
      <c r="J83" s="400"/>
      <c r="K83" s="396"/>
      <c r="L83" s="400"/>
      <c r="M83" s="396"/>
      <c r="N83" s="400"/>
      <c r="O83" s="401"/>
      <c r="P83" s="64"/>
      <c r="Q83" s="64"/>
    </row>
    <row r="84" spans="1:17">
      <c r="A84" s="64"/>
      <c r="B84" s="756"/>
      <c r="C84" s="78" t="s">
        <v>459</v>
      </c>
      <c r="D84" s="396"/>
      <c r="E84" s="396"/>
      <c r="F84" s="396"/>
      <c r="G84" s="400"/>
      <c r="H84" s="400"/>
      <c r="I84" s="400"/>
      <c r="J84" s="400"/>
      <c r="K84" s="396"/>
      <c r="L84" s="400"/>
      <c r="M84" s="396"/>
      <c r="N84" s="400"/>
      <c r="O84" s="401"/>
      <c r="P84" s="64"/>
      <c r="Q84" s="64"/>
    </row>
    <row r="85" spans="1:17">
      <c r="A85" s="64"/>
      <c r="B85" s="756"/>
      <c r="C85" s="78" t="s">
        <v>460</v>
      </c>
      <c r="D85" s="396"/>
      <c r="E85" s="396"/>
      <c r="F85" s="396"/>
      <c r="G85" s="400"/>
      <c r="H85" s="400"/>
      <c r="I85" s="400"/>
      <c r="J85" s="400"/>
      <c r="K85" s="396"/>
      <c r="L85" s="400"/>
      <c r="M85" s="396"/>
      <c r="N85" s="400"/>
      <c r="O85" s="401"/>
      <c r="P85" s="64"/>
      <c r="Q85" s="64"/>
    </row>
    <row r="86" spans="1:17">
      <c r="A86" s="64"/>
      <c r="B86" s="755">
        <v>46</v>
      </c>
      <c r="C86" s="78" t="s">
        <v>458</v>
      </c>
      <c r="D86" s="396"/>
      <c r="E86" s="396"/>
      <c r="F86" s="396"/>
      <c r="G86" s="400"/>
      <c r="H86" s="400"/>
      <c r="I86" s="400"/>
      <c r="J86" s="400"/>
      <c r="K86" s="396"/>
      <c r="L86" s="400"/>
      <c r="M86" s="396"/>
      <c r="N86" s="400"/>
      <c r="O86" s="401"/>
      <c r="P86" s="64"/>
      <c r="Q86" s="64"/>
    </row>
    <row r="87" spans="1:17">
      <c r="A87" s="64"/>
      <c r="B87" s="756"/>
      <c r="C87" s="78" t="s">
        <v>459</v>
      </c>
      <c r="D87" s="396"/>
      <c r="E87" s="396"/>
      <c r="F87" s="396"/>
      <c r="G87" s="400"/>
      <c r="H87" s="400"/>
      <c r="I87" s="400"/>
      <c r="J87" s="400"/>
      <c r="K87" s="396"/>
      <c r="L87" s="400"/>
      <c r="M87" s="396"/>
      <c r="N87" s="400"/>
      <c r="O87" s="401"/>
      <c r="P87" s="64"/>
      <c r="Q87" s="64"/>
    </row>
    <row r="88" spans="1:17">
      <c r="A88" s="64"/>
      <c r="B88" s="756">
        <v>55</v>
      </c>
      <c r="C88" s="78" t="s">
        <v>460</v>
      </c>
      <c r="D88" s="396"/>
      <c r="E88" s="396"/>
      <c r="F88" s="396"/>
      <c r="G88" s="400"/>
      <c r="H88" s="400"/>
      <c r="I88" s="400"/>
      <c r="J88" s="400"/>
      <c r="K88" s="396"/>
      <c r="L88" s="400"/>
      <c r="M88" s="396"/>
      <c r="N88" s="400"/>
      <c r="O88" s="401"/>
      <c r="P88" s="64"/>
      <c r="Q88" s="64"/>
    </row>
    <row r="89" spans="1:17">
      <c r="A89" s="64"/>
      <c r="B89" s="755">
        <v>47</v>
      </c>
      <c r="C89" s="78" t="s">
        <v>458</v>
      </c>
      <c r="D89" s="396"/>
      <c r="E89" s="396"/>
      <c r="F89" s="396"/>
      <c r="G89" s="400"/>
      <c r="H89" s="400"/>
      <c r="I89" s="400"/>
      <c r="J89" s="400"/>
      <c r="K89" s="396"/>
      <c r="L89" s="400"/>
      <c r="M89" s="396"/>
      <c r="N89" s="400"/>
      <c r="O89" s="401"/>
      <c r="P89" s="64"/>
      <c r="Q89" s="64"/>
    </row>
    <row r="90" spans="1:17">
      <c r="A90" s="64"/>
      <c r="B90" s="756">
        <v>56</v>
      </c>
      <c r="C90" s="78" t="s">
        <v>459</v>
      </c>
      <c r="D90" s="396"/>
      <c r="E90" s="396"/>
      <c r="F90" s="396"/>
      <c r="G90" s="400"/>
      <c r="H90" s="400"/>
      <c r="I90" s="400"/>
      <c r="J90" s="400"/>
      <c r="K90" s="396"/>
      <c r="L90" s="400"/>
      <c r="M90" s="396"/>
      <c r="N90" s="400"/>
      <c r="O90" s="401"/>
      <c r="P90" s="64"/>
      <c r="Q90" s="64"/>
    </row>
    <row r="91" spans="1:17">
      <c r="A91" s="64"/>
      <c r="B91" s="756"/>
      <c r="C91" s="78" t="s">
        <v>460</v>
      </c>
      <c r="D91" s="396"/>
      <c r="E91" s="396"/>
      <c r="F91" s="396"/>
      <c r="G91" s="400"/>
      <c r="H91" s="400"/>
      <c r="I91" s="400"/>
      <c r="J91" s="400"/>
      <c r="K91" s="396"/>
      <c r="L91" s="400"/>
      <c r="M91" s="396"/>
      <c r="N91" s="400"/>
      <c r="O91" s="401"/>
      <c r="P91" s="64"/>
      <c r="Q91" s="64"/>
    </row>
    <row r="92" spans="1:17">
      <c r="A92" s="64"/>
      <c r="B92" s="755">
        <v>48</v>
      </c>
      <c r="C92" s="78" t="s">
        <v>458</v>
      </c>
      <c r="D92" s="396"/>
      <c r="E92" s="396"/>
      <c r="F92" s="396"/>
      <c r="G92" s="400"/>
      <c r="H92" s="400"/>
      <c r="I92" s="400"/>
      <c r="J92" s="400"/>
      <c r="K92" s="396"/>
      <c r="L92" s="400"/>
      <c r="M92" s="396"/>
      <c r="N92" s="400"/>
      <c r="O92" s="401"/>
      <c r="P92" s="64"/>
      <c r="Q92" s="64"/>
    </row>
    <row r="93" spans="1:17">
      <c r="A93" s="64"/>
      <c r="B93" s="756"/>
      <c r="C93" s="78" t="s">
        <v>459</v>
      </c>
      <c r="D93" s="396"/>
      <c r="E93" s="396"/>
      <c r="F93" s="396"/>
      <c r="G93" s="400"/>
      <c r="H93" s="400"/>
      <c r="I93" s="400"/>
      <c r="J93" s="400"/>
      <c r="K93" s="396"/>
      <c r="L93" s="400"/>
      <c r="M93" s="396"/>
      <c r="N93" s="400"/>
      <c r="O93" s="401"/>
      <c r="P93" s="64"/>
      <c r="Q93" s="64"/>
    </row>
    <row r="94" spans="1:17">
      <c r="A94" s="64"/>
      <c r="B94" s="756"/>
      <c r="C94" s="78" t="s">
        <v>460</v>
      </c>
      <c r="D94" s="396"/>
      <c r="E94" s="396"/>
      <c r="F94" s="396"/>
      <c r="G94" s="400"/>
      <c r="H94" s="400"/>
      <c r="I94" s="400"/>
      <c r="J94" s="400"/>
      <c r="K94" s="396"/>
      <c r="L94" s="400"/>
      <c r="M94" s="396"/>
      <c r="N94" s="400"/>
      <c r="O94" s="401"/>
      <c r="P94" s="64"/>
      <c r="Q94" s="64"/>
    </row>
    <row r="95" spans="1:17">
      <c r="A95" s="64"/>
      <c r="B95" s="755">
        <v>49</v>
      </c>
      <c r="C95" s="78" t="s">
        <v>458</v>
      </c>
      <c r="D95" s="396"/>
      <c r="E95" s="396"/>
      <c r="F95" s="396"/>
      <c r="G95" s="400"/>
      <c r="H95" s="400"/>
      <c r="I95" s="400"/>
      <c r="J95" s="400"/>
      <c r="K95" s="396"/>
      <c r="L95" s="400"/>
      <c r="M95" s="396"/>
      <c r="N95" s="400"/>
      <c r="O95" s="401"/>
      <c r="P95" s="64"/>
      <c r="Q95" s="64"/>
    </row>
    <row r="96" spans="1:17">
      <c r="A96" s="64"/>
      <c r="B96" s="756"/>
      <c r="C96" s="78" t="s">
        <v>459</v>
      </c>
      <c r="D96" s="396"/>
      <c r="E96" s="396"/>
      <c r="F96" s="396"/>
      <c r="G96" s="400"/>
      <c r="H96" s="400"/>
      <c r="I96" s="400"/>
      <c r="J96" s="400"/>
      <c r="K96" s="396"/>
      <c r="L96" s="400"/>
      <c r="M96" s="396"/>
      <c r="N96" s="400"/>
      <c r="O96" s="401"/>
      <c r="P96" s="64"/>
      <c r="Q96" s="64"/>
    </row>
    <row r="97" spans="1:17">
      <c r="A97" s="64"/>
      <c r="B97" s="756">
        <v>59</v>
      </c>
      <c r="C97" s="78" t="s">
        <v>460</v>
      </c>
      <c r="D97" s="396"/>
      <c r="E97" s="396"/>
      <c r="F97" s="396"/>
      <c r="G97" s="400"/>
      <c r="H97" s="400"/>
      <c r="I97" s="400"/>
      <c r="J97" s="400"/>
      <c r="K97" s="396"/>
      <c r="L97" s="400"/>
      <c r="M97" s="396"/>
      <c r="N97" s="400"/>
      <c r="O97" s="401"/>
      <c r="P97" s="64"/>
      <c r="Q97" s="64"/>
    </row>
    <row r="98" spans="1:17">
      <c r="A98" s="64"/>
      <c r="B98" s="755">
        <v>50</v>
      </c>
      <c r="C98" s="78" t="s">
        <v>458</v>
      </c>
      <c r="D98" s="396"/>
      <c r="E98" s="396"/>
      <c r="F98" s="396"/>
      <c r="G98" s="400"/>
      <c r="H98" s="400"/>
      <c r="I98" s="400"/>
      <c r="J98" s="400"/>
      <c r="K98" s="396"/>
      <c r="L98" s="400"/>
      <c r="M98" s="396"/>
      <c r="N98" s="400"/>
      <c r="O98" s="401"/>
      <c r="P98" s="64"/>
      <c r="Q98" s="64"/>
    </row>
    <row r="99" spans="1:17">
      <c r="A99" s="64"/>
      <c r="B99" s="756">
        <v>60</v>
      </c>
      <c r="C99" s="78" t="s">
        <v>459</v>
      </c>
      <c r="D99" s="396"/>
      <c r="E99" s="396"/>
      <c r="F99" s="396"/>
      <c r="G99" s="400"/>
      <c r="H99" s="400"/>
      <c r="I99" s="400"/>
      <c r="J99" s="400"/>
      <c r="K99" s="396"/>
      <c r="L99" s="400"/>
      <c r="M99" s="396"/>
      <c r="N99" s="400"/>
      <c r="O99" s="401"/>
      <c r="P99" s="64"/>
      <c r="Q99" s="64"/>
    </row>
    <row r="100" spans="1:17">
      <c r="A100" s="64"/>
      <c r="B100" s="756"/>
      <c r="C100" s="78" t="s">
        <v>460</v>
      </c>
      <c r="D100" s="396"/>
      <c r="E100" s="396"/>
      <c r="F100" s="396"/>
      <c r="G100" s="400"/>
      <c r="H100" s="400"/>
      <c r="I100" s="400"/>
      <c r="J100" s="400"/>
      <c r="K100" s="396"/>
      <c r="L100" s="400"/>
      <c r="M100" s="396"/>
      <c r="N100" s="400"/>
      <c r="O100" s="401"/>
      <c r="P100" s="64"/>
      <c r="Q100" s="64"/>
    </row>
    <row r="101" spans="1:17">
      <c r="A101" s="64"/>
      <c r="B101" s="755">
        <v>51</v>
      </c>
      <c r="C101" s="78" t="s">
        <v>458</v>
      </c>
      <c r="D101" s="396"/>
      <c r="E101" s="396"/>
      <c r="F101" s="396"/>
      <c r="G101" s="400"/>
      <c r="H101" s="400"/>
      <c r="I101" s="400"/>
      <c r="J101" s="400"/>
      <c r="K101" s="396"/>
      <c r="L101" s="400"/>
      <c r="M101" s="396"/>
      <c r="N101" s="400"/>
      <c r="O101" s="401"/>
      <c r="P101" s="64"/>
      <c r="Q101" s="64"/>
    </row>
    <row r="102" spans="1:17">
      <c r="A102" s="64"/>
      <c r="B102" s="756"/>
      <c r="C102" s="78" t="s">
        <v>459</v>
      </c>
      <c r="D102" s="396"/>
      <c r="E102" s="396"/>
      <c r="F102" s="396"/>
      <c r="G102" s="400"/>
      <c r="H102" s="400"/>
      <c r="I102" s="400"/>
      <c r="J102" s="400"/>
      <c r="K102" s="396"/>
      <c r="L102" s="400"/>
      <c r="M102" s="396"/>
      <c r="N102" s="400"/>
      <c r="O102" s="401"/>
      <c r="P102" s="64"/>
      <c r="Q102" s="64"/>
    </row>
    <row r="103" spans="1:17">
      <c r="A103" s="64"/>
      <c r="B103" s="756"/>
      <c r="C103" s="78" t="s">
        <v>460</v>
      </c>
      <c r="D103" s="396"/>
      <c r="E103" s="396"/>
      <c r="F103" s="396"/>
      <c r="G103" s="400"/>
      <c r="H103" s="400"/>
      <c r="I103" s="400"/>
      <c r="J103" s="400"/>
      <c r="K103" s="396"/>
      <c r="L103" s="400"/>
      <c r="M103" s="396"/>
      <c r="N103" s="400"/>
      <c r="O103" s="401"/>
      <c r="P103" s="64"/>
      <c r="Q103" s="64"/>
    </row>
    <row r="104" spans="1:17">
      <c r="A104" s="64"/>
      <c r="B104" s="755">
        <v>52</v>
      </c>
      <c r="C104" s="78" t="s">
        <v>458</v>
      </c>
      <c r="D104" s="396"/>
      <c r="E104" s="396"/>
      <c r="F104" s="396"/>
      <c r="G104" s="400"/>
      <c r="H104" s="400"/>
      <c r="I104" s="400"/>
      <c r="J104" s="400"/>
      <c r="K104" s="396"/>
      <c r="L104" s="400"/>
      <c r="M104" s="396"/>
      <c r="N104" s="400"/>
      <c r="O104" s="401"/>
      <c r="P104" s="64"/>
      <c r="Q104" s="64"/>
    </row>
    <row r="105" spans="1:17">
      <c r="A105" s="64"/>
      <c r="B105" s="756"/>
      <c r="C105" s="78" t="s">
        <v>459</v>
      </c>
      <c r="D105" s="396"/>
      <c r="E105" s="396"/>
      <c r="F105" s="396"/>
      <c r="G105" s="400"/>
      <c r="H105" s="400"/>
      <c r="I105" s="400"/>
      <c r="J105" s="400"/>
      <c r="K105" s="396"/>
      <c r="L105" s="400"/>
      <c r="M105" s="396"/>
      <c r="N105" s="400"/>
      <c r="O105" s="401"/>
      <c r="P105" s="64"/>
      <c r="Q105" s="64"/>
    </row>
    <row r="106" spans="1:17">
      <c r="A106" s="64"/>
      <c r="B106" s="756">
        <v>63</v>
      </c>
      <c r="C106" s="78" t="s">
        <v>460</v>
      </c>
      <c r="D106" s="396"/>
      <c r="E106" s="396"/>
      <c r="F106" s="396"/>
      <c r="G106" s="400"/>
      <c r="H106" s="400"/>
      <c r="I106" s="400"/>
      <c r="J106" s="400"/>
      <c r="K106" s="396"/>
      <c r="L106" s="400"/>
      <c r="M106" s="396"/>
      <c r="N106" s="400"/>
      <c r="O106" s="401"/>
      <c r="P106" s="64"/>
      <c r="Q106" s="64"/>
    </row>
    <row r="107" spans="1:17">
      <c r="A107" s="64"/>
      <c r="B107" s="755">
        <v>53</v>
      </c>
      <c r="C107" s="78" t="s">
        <v>458</v>
      </c>
      <c r="D107" s="396"/>
      <c r="E107" s="396"/>
      <c r="F107" s="396"/>
      <c r="G107" s="400"/>
      <c r="H107" s="400"/>
      <c r="I107" s="400"/>
      <c r="J107" s="400"/>
      <c r="K107" s="396"/>
      <c r="L107" s="400"/>
      <c r="M107" s="396"/>
      <c r="N107" s="400"/>
      <c r="O107" s="401"/>
      <c r="P107" s="64"/>
      <c r="Q107" s="64"/>
    </row>
    <row r="108" spans="1:17">
      <c r="A108" s="64"/>
      <c r="B108" s="756">
        <v>64</v>
      </c>
      <c r="C108" s="78" t="s">
        <v>459</v>
      </c>
      <c r="D108" s="396"/>
      <c r="E108" s="396"/>
      <c r="F108" s="396"/>
      <c r="G108" s="400"/>
      <c r="H108" s="400"/>
      <c r="I108" s="400"/>
      <c r="J108" s="400"/>
      <c r="K108" s="396"/>
      <c r="L108" s="400"/>
      <c r="M108" s="396"/>
      <c r="N108" s="400"/>
      <c r="O108" s="401"/>
      <c r="P108" s="64"/>
      <c r="Q108" s="64"/>
    </row>
    <row r="109" spans="1:17">
      <c r="A109" s="64"/>
      <c r="B109" s="756"/>
      <c r="C109" s="78" t="s">
        <v>460</v>
      </c>
      <c r="D109" s="396"/>
      <c r="E109" s="396"/>
      <c r="F109" s="396"/>
      <c r="G109" s="400"/>
      <c r="H109" s="400"/>
      <c r="I109" s="400"/>
      <c r="J109" s="400"/>
      <c r="K109" s="396"/>
      <c r="L109" s="400"/>
      <c r="M109" s="396"/>
      <c r="N109" s="400"/>
      <c r="O109" s="401"/>
      <c r="P109" s="64"/>
      <c r="Q109" s="64"/>
    </row>
    <row r="110" spans="1:17">
      <c r="A110" s="64"/>
      <c r="B110" s="755">
        <v>54</v>
      </c>
      <c r="C110" s="78" t="s">
        <v>458</v>
      </c>
      <c r="D110" s="396"/>
      <c r="E110" s="396"/>
      <c r="F110" s="396"/>
      <c r="G110" s="400"/>
      <c r="H110" s="400"/>
      <c r="I110" s="400"/>
      <c r="J110" s="400"/>
      <c r="K110" s="396"/>
      <c r="L110" s="400"/>
      <c r="M110" s="396"/>
      <c r="N110" s="400"/>
      <c r="O110" s="401"/>
      <c r="P110" s="64"/>
      <c r="Q110" s="64"/>
    </row>
    <row r="111" spans="1:17">
      <c r="A111" s="64"/>
      <c r="B111" s="756"/>
      <c r="C111" s="78" t="s">
        <v>459</v>
      </c>
      <c r="D111" s="396"/>
      <c r="E111" s="396"/>
      <c r="F111" s="396"/>
      <c r="G111" s="400"/>
      <c r="H111" s="400"/>
      <c r="I111" s="400"/>
      <c r="J111" s="400"/>
      <c r="K111" s="396"/>
      <c r="L111" s="400"/>
      <c r="M111" s="396"/>
      <c r="N111" s="400"/>
      <c r="O111" s="401"/>
      <c r="P111" s="64"/>
      <c r="Q111" s="64"/>
    </row>
    <row r="112" spans="1:17">
      <c r="A112" s="64"/>
      <c r="B112" s="756"/>
      <c r="C112" s="78" t="s">
        <v>460</v>
      </c>
      <c r="D112" s="396"/>
      <c r="E112" s="396"/>
      <c r="F112" s="396"/>
      <c r="G112" s="400"/>
      <c r="H112" s="400"/>
      <c r="I112" s="400"/>
      <c r="J112" s="400"/>
      <c r="K112" s="396"/>
      <c r="L112" s="400"/>
      <c r="M112" s="396"/>
      <c r="N112" s="400"/>
      <c r="O112" s="401"/>
      <c r="P112" s="64"/>
      <c r="Q112" s="64"/>
    </row>
    <row r="113" spans="1:17">
      <c r="A113" s="64"/>
      <c r="B113" s="755">
        <v>55</v>
      </c>
      <c r="C113" s="78" t="s">
        <v>458</v>
      </c>
      <c r="D113" s="396"/>
      <c r="E113" s="396"/>
      <c r="F113" s="396"/>
      <c r="G113" s="400"/>
      <c r="H113" s="400"/>
      <c r="I113" s="400"/>
      <c r="J113" s="400"/>
      <c r="K113" s="396"/>
      <c r="L113" s="400"/>
      <c r="M113" s="396"/>
      <c r="N113" s="400"/>
      <c r="O113" s="401"/>
      <c r="P113" s="64"/>
      <c r="Q113" s="64"/>
    </row>
    <row r="114" spans="1:17">
      <c r="A114" s="64"/>
      <c r="B114" s="756"/>
      <c r="C114" s="78" t="s">
        <v>459</v>
      </c>
      <c r="D114" s="396"/>
      <c r="E114" s="396"/>
      <c r="F114" s="396"/>
      <c r="G114" s="400"/>
      <c r="H114" s="400"/>
      <c r="I114" s="400"/>
      <c r="J114" s="400"/>
      <c r="K114" s="396"/>
      <c r="L114" s="400"/>
      <c r="M114" s="396"/>
      <c r="N114" s="400"/>
      <c r="O114" s="401"/>
      <c r="P114" s="64"/>
      <c r="Q114" s="64"/>
    </row>
    <row r="115" spans="1:17">
      <c r="A115" s="64"/>
      <c r="B115" s="756">
        <v>67</v>
      </c>
      <c r="C115" s="78" t="s">
        <v>460</v>
      </c>
      <c r="D115" s="396"/>
      <c r="E115" s="396"/>
      <c r="F115" s="396"/>
      <c r="G115" s="400"/>
      <c r="H115" s="400"/>
      <c r="I115" s="400"/>
      <c r="J115" s="400"/>
      <c r="K115" s="396"/>
      <c r="L115" s="400"/>
      <c r="M115" s="396"/>
      <c r="N115" s="400"/>
      <c r="O115" s="401"/>
      <c r="P115" s="64"/>
      <c r="Q115" s="64"/>
    </row>
    <row r="116" spans="1:17">
      <c r="A116" s="64"/>
      <c r="B116" s="755">
        <v>56</v>
      </c>
      <c r="C116" s="78" t="s">
        <v>458</v>
      </c>
      <c r="D116" s="396"/>
      <c r="E116" s="396"/>
      <c r="F116" s="396"/>
      <c r="G116" s="400"/>
      <c r="H116" s="400"/>
      <c r="I116" s="400"/>
      <c r="J116" s="400"/>
      <c r="K116" s="396"/>
      <c r="L116" s="400"/>
      <c r="M116" s="396"/>
      <c r="N116" s="400"/>
      <c r="O116" s="401"/>
      <c r="P116" s="64"/>
      <c r="Q116" s="64"/>
    </row>
    <row r="117" spans="1:17">
      <c r="A117" s="64"/>
      <c r="B117" s="756">
        <v>68</v>
      </c>
      <c r="C117" s="78" t="s">
        <v>459</v>
      </c>
      <c r="D117" s="396"/>
      <c r="E117" s="396"/>
      <c r="F117" s="396"/>
      <c r="G117" s="400"/>
      <c r="H117" s="400"/>
      <c r="I117" s="400"/>
      <c r="J117" s="400"/>
      <c r="K117" s="396"/>
      <c r="L117" s="400"/>
      <c r="M117" s="396"/>
      <c r="N117" s="400"/>
      <c r="O117" s="401"/>
      <c r="P117" s="64"/>
      <c r="Q117" s="64"/>
    </row>
    <row r="118" spans="1:17">
      <c r="A118" s="64"/>
      <c r="B118" s="756"/>
      <c r="C118" s="78" t="s">
        <v>460</v>
      </c>
      <c r="D118" s="396"/>
      <c r="E118" s="396"/>
      <c r="F118" s="396"/>
      <c r="G118" s="400"/>
      <c r="H118" s="400"/>
      <c r="I118" s="400"/>
      <c r="J118" s="400"/>
      <c r="K118" s="396"/>
      <c r="L118" s="400"/>
      <c r="M118" s="396"/>
      <c r="N118" s="400"/>
      <c r="O118" s="401"/>
      <c r="P118" s="64"/>
      <c r="Q118" s="64"/>
    </row>
    <row r="119" spans="1:17">
      <c r="A119" s="64"/>
      <c r="B119" s="755">
        <v>57</v>
      </c>
      <c r="C119" s="78" t="s">
        <v>458</v>
      </c>
      <c r="D119" s="396"/>
      <c r="E119" s="396"/>
      <c r="F119" s="396"/>
      <c r="G119" s="400"/>
      <c r="H119" s="400"/>
      <c r="I119" s="400"/>
      <c r="J119" s="400"/>
      <c r="K119" s="396"/>
      <c r="L119" s="400"/>
      <c r="M119" s="396"/>
      <c r="N119" s="400"/>
      <c r="O119" s="401"/>
      <c r="P119" s="64"/>
      <c r="Q119" s="64"/>
    </row>
    <row r="120" spans="1:17">
      <c r="A120" s="64"/>
      <c r="B120" s="756"/>
      <c r="C120" s="78" t="s">
        <v>459</v>
      </c>
      <c r="D120" s="396"/>
      <c r="E120" s="396"/>
      <c r="F120" s="396"/>
      <c r="G120" s="400"/>
      <c r="H120" s="400"/>
      <c r="I120" s="400"/>
      <c r="J120" s="400"/>
      <c r="K120" s="396"/>
      <c r="L120" s="400"/>
      <c r="M120" s="396"/>
      <c r="N120" s="400"/>
      <c r="O120" s="401"/>
      <c r="P120" s="64"/>
      <c r="Q120" s="64"/>
    </row>
    <row r="121" spans="1:17">
      <c r="A121" s="64"/>
      <c r="B121" s="756"/>
      <c r="C121" s="78" t="s">
        <v>460</v>
      </c>
      <c r="D121" s="396"/>
      <c r="E121" s="396"/>
      <c r="F121" s="396"/>
      <c r="G121" s="400"/>
      <c r="H121" s="400"/>
      <c r="I121" s="400"/>
      <c r="J121" s="400"/>
      <c r="K121" s="396"/>
      <c r="L121" s="400"/>
      <c r="M121" s="396"/>
      <c r="N121" s="400"/>
      <c r="O121" s="401"/>
      <c r="P121" s="64"/>
      <c r="Q121" s="64"/>
    </row>
    <row r="122" spans="1:17">
      <c r="A122" s="64"/>
      <c r="B122" s="755">
        <v>58</v>
      </c>
      <c r="C122" s="78" t="s">
        <v>458</v>
      </c>
      <c r="D122" s="396"/>
      <c r="E122" s="396"/>
      <c r="F122" s="396"/>
      <c r="G122" s="400"/>
      <c r="H122" s="400"/>
      <c r="I122" s="400"/>
      <c r="J122" s="400"/>
      <c r="K122" s="396"/>
      <c r="L122" s="400"/>
      <c r="M122" s="396"/>
      <c r="N122" s="400"/>
      <c r="O122" s="401"/>
      <c r="P122" s="64"/>
      <c r="Q122" s="64"/>
    </row>
    <row r="123" spans="1:17">
      <c r="A123" s="64"/>
      <c r="B123" s="756"/>
      <c r="C123" s="78" t="s">
        <v>459</v>
      </c>
      <c r="D123" s="396"/>
      <c r="E123" s="396"/>
      <c r="F123" s="396"/>
      <c r="G123" s="400"/>
      <c r="H123" s="400"/>
      <c r="I123" s="400"/>
      <c r="J123" s="400"/>
      <c r="K123" s="396"/>
      <c r="L123" s="400"/>
      <c r="M123" s="396"/>
      <c r="N123" s="400"/>
      <c r="O123" s="401"/>
      <c r="P123" s="64"/>
      <c r="Q123" s="64"/>
    </row>
    <row r="124" spans="1:17">
      <c r="A124" s="64"/>
      <c r="B124" s="756">
        <v>71</v>
      </c>
      <c r="C124" s="78" t="s">
        <v>460</v>
      </c>
      <c r="D124" s="396"/>
      <c r="E124" s="396"/>
      <c r="F124" s="396"/>
      <c r="G124" s="400"/>
      <c r="H124" s="400"/>
      <c r="I124" s="400"/>
      <c r="J124" s="400"/>
      <c r="K124" s="396"/>
      <c r="L124" s="400"/>
      <c r="M124" s="396"/>
      <c r="N124" s="400"/>
      <c r="O124" s="401"/>
      <c r="P124" s="64"/>
      <c r="Q124" s="64"/>
    </row>
    <row r="125" spans="1:17">
      <c r="A125" s="64"/>
      <c r="B125" s="755">
        <v>59</v>
      </c>
      <c r="C125" s="78" t="s">
        <v>458</v>
      </c>
      <c r="D125" s="396"/>
      <c r="E125" s="396"/>
      <c r="F125" s="396"/>
      <c r="G125" s="400"/>
      <c r="H125" s="400"/>
      <c r="I125" s="400"/>
      <c r="J125" s="400"/>
      <c r="K125" s="396"/>
      <c r="L125" s="400"/>
      <c r="M125" s="396"/>
      <c r="N125" s="400"/>
      <c r="O125" s="401"/>
      <c r="P125" s="64"/>
      <c r="Q125" s="64"/>
    </row>
    <row r="126" spans="1:17">
      <c r="A126" s="64"/>
      <c r="B126" s="756">
        <v>72</v>
      </c>
      <c r="C126" s="78" t="s">
        <v>459</v>
      </c>
      <c r="D126" s="396"/>
      <c r="E126" s="396"/>
      <c r="F126" s="396"/>
      <c r="G126" s="400"/>
      <c r="H126" s="400"/>
      <c r="I126" s="400"/>
      <c r="J126" s="400"/>
      <c r="K126" s="396"/>
      <c r="L126" s="400"/>
      <c r="M126" s="396"/>
      <c r="N126" s="400"/>
      <c r="O126" s="401"/>
      <c r="P126" s="64"/>
      <c r="Q126" s="64"/>
    </row>
    <row r="127" spans="1:17">
      <c r="A127" s="64"/>
      <c r="B127" s="756"/>
      <c r="C127" s="78" t="s">
        <v>460</v>
      </c>
      <c r="D127" s="396"/>
      <c r="E127" s="396"/>
      <c r="F127" s="396"/>
      <c r="G127" s="400"/>
      <c r="H127" s="400"/>
      <c r="I127" s="400"/>
      <c r="J127" s="400"/>
      <c r="K127" s="396"/>
      <c r="L127" s="400"/>
      <c r="M127" s="396"/>
      <c r="N127" s="400"/>
      <c r="O127" s="401"/>
      <c r="P127" s="64"/>
      <c r="Q127" s="64"/>
    </row>
    <row r="128" spans="1:17">
      <c r="A128" s="64"/>
      <c r="B128" s="755">
        <v>60</v>
      </c>
      <c r="C128" s="78" t="s">
        <v>458</v>
      </c>
      <c r="D128" s="396"/>
      <c r="E128" s="396"/>
      <c r="F128" s="396"/>
      <c r="G128" s="400"/>
      <c r="H128" s="400"/>
      <c r="I128" s="400"/>
      <c r="J128" s="400"/>
      <c r="K128" s="396"/>
      <c r="L128" s="400"/>
      <c r="M128" s="396"/>
      <c r="N128" s="400"/>
      <c r="O128" s="401"/>
      <c r="P128" s="64"/>
      <c r="Q128" s="64"/>
    </row>
    <row r="129" spans="1:17">
      <c r="A129" s="64"/>
      <c r="B129" s="756"/>
      <c r="C129" s="78" t="s">
        <v>459</v>
      </c>
      <c r="D129" s="396"/>
      <c r="E129" s="396"/>
      <c r="F129" s="396"/>
      <c r="G129" s="400"/>
      <c r="H129" s="400"/>
      <c r="I129" s="400"/>
      <c r="J129" s="400"/>
      <c r="K129" s="396"/>
      <c r="L129" s="400"/>
      <c r="M129" s="396"/>
      <c r="N129" s="400"/>
      <c r="O129" s="401"/>
      <c r="P129" s="64"/>
      <c r="Q129" s="64"/>
    </row>
    <row r="130" spans="1:17">
      <c r="A130" s="64"/>
      <c r="B130" s="756"/>
      <c r="C130" s="78" t="s">
        <v>460</v>
      </c>
      <c r="D130" s="396"/>
      <c r="E130" s="396"/>
      <c r="F130" s="396"/>
      <c r="G130" s="400"/>
      <c r="H130" s="400"/>
      <c r="I130" s="400"/>
      <c r="J130" s="400"/>
      <c r="K130" s="396"/>
      <c r="L130" s="400"/>
      <c r="M130" s="396"/>
      <c r="N130" s="400"/>
      <c r="O130" s="401"/>
      <c r="P130" s="64"/>
      <c r="Q130" s="64"/>
    </row>
    <row r="131" spans="1:17">
      <c r="A131" s="64"/>
      <c r="B131" s="755">
        <v>61</v>
      </c>
      <c r="C131" s="78" t="s">
        <v>458</v>
      </c>
      <c r="D131" s="396"/>
      <c r="E131" s="396"/>
      <c r="F131" s="396"/>
      <c r="G131" s="400"/>
      <c r="H131" s="400"/>
      <c r="I131" s="400"/>
      <c r="J131" s="400"/>
      <c r="K131" s="396"/>
      <c r="L131" s="400"/>
      <c r="M131" s="396"/>
      <c r="N131" s="400"/>
      <c r="O131" s="401"/>
      <c r="P131" s="64"/>
      <c r="Q131" s="64"/>
    </row>
    <row r="132" spans="1:17">
      <c r="A132" s="64"/>
      <c r="B132" s="756"/>
      <c r="C132" s="78" t="s">
        <v>459</v>
      </c>
      <c r="D132" s="396"/>
      <c r="E132" s="396"/>
      <c r="F132" s="396"/>
      <c r="G132" s="400"/>
      <c r="H132" s="400"/>
      <c r="I132" s="400"/>
      <c r="J132" s="400"/>
      <c r="K132" s="396"/>
      <c r="L132" s="400"/>
      <c r="M132" s="396"/>
      <c r="N132" s="400"/>
      <c r="O132" s="401"/>
      <c r="P132" s="64"/>
      <c r="Q132" s="64"/>
    </row>
    <row r="133" spans="1:17">
      <c r="A133" s="64"/>
      <c r="B133" s="756">
        <v>75</v>
      </c>
      <c r="C133" s="78" t="s">
        <v>460</v>
      </c>
      <c r="D133" s="396"/>
      <c r="E133" s="396"/>
      <c r="F133" s="396"/>
      <c r="G133" s="400"/>
      <c r="H133" s="400"/>
      <c r="I133" s="400"/>
      <c r="J133" s="400"/>
      <c r="K133" s="396"/>
      <c r="L133" s="400"/>
      <c r="M133" s="396"/>
      <c r="N133" s="400"/>
      <c r="O133" s="401"/>
      <c r="P133" s="64"/>
      <c r="Q133" s="64"/>
    </row>
    <row r="134" spans="1:17">
      <c r="A134" s="64"/>
      <c r="B134" s="755">
        <v>62</v>
      </c>
      <c r="C134" s="78" t="s">
        <v>458</v>
      </c>
      <c r="D134" s="396"/>
      <c r="E134" s="396"/>
      <c r="F134" s="396"/>
      <c r="G134" s="400"/>
      <c r="H134" s="400"/>
      <c r="I134" s="400"/>
      <c r="J134" s="400"/>
      <c r="K134" s="396"/>
      <c r="L134" s="400"/>
      <c r="M134" s="396"/>
      <c r="N134" s="400"/>
      <c r="O134" s="401"/>
      <c r="P134" s="64"/>
      <c r="Q134" s="64"/>
    </row>
    <row r="135" spans="1:17">
      <c r="A135" s="64"/>
      <c r="B135" s="756">
        <v>76</v>
      </c>
      <c r="C135" s="78" t="s">
        <v>459</v>
      </c>
      <c r="D135" s="396"/>
      <c r="E135" s="396"/>
      <c r="F135" s="396"/>
      <c r="G135" s="400"/>
      <c r="H135" s="400"/>
      <c r="I135" s="400"/>
      <c r="J135" s="400"/>
      <c r="K135" s="396"/>
      <c r="L135" s="400"/>
      <c r="M135" s="396"/>
      <c r="N135" s="400"/>
      <c r="O135" s="401"/>
      <c r="P135" s="64"/>
      <c r="Q135" s="64"/>
    </row>
    <row r="136" spans="1:17">
      <c r="A136" s="64"/>
      <c r="B136" s="756"/>
      <c r="C136" s="78" t="s">
        <v>460</v>
      </c>
      <c r="D136" s="396"/>
      <c r="E136" s="396"/>
      <c r="F136" s="396"/>
      <c r="G136" s="400"/>
      <c r="H136" s="400"/>
      <c r="I136" s="400"/>
      <c r="J136" s="400"/>
      <c r="K136" s="396"/>
      <c r="L136" s="400"/>
      <c r="M136" s="396"/>
      <c r="N136" s="400"/>
      <c r="O136" s="401"/>
      <c r="P136" s="64"/>
      <c r="Q136" s="64"/>
    </row>
    <row r="137" spans="1:17">
      <c r="A137" s="64"/>
      <c r="B137" s="755">
        <v>63</v>
      </c>
      <c r="C137" s="78" t="s">
        <v>458</v>
      </c>
      <c r="D137" s="396"/>
      <c r="E137" s="396"/>
      <c r="F137" s="396"/>
      <c r="G137" s="400"/>
      <c r="H137" s="400"/>
      <c r="I137" s="400"/>
      <c r="J137" s="400"/>
      <c r="K137" s="396"/>
      <c r="L137" s="400"/>
      <c r="M137" s="396"/>
      <c r="N137" s="400"/>
      <c r="O137" s="401"/>
      <c r="P137" s="64"/>
      <c r="Q137" s="64"/>
    </row>
    <row r="138" spans="1:17">
      <c r="A138" s="64"/>
      <c r="B138" s="756"/>
      <c r="C138" s="78" t="s">
        <v>459</v>
      </c>
      <c r="D138" s="396"/>
      <c r="E138" s="396"/>
      <c r="F138" s="396"/>
      <c r="G138" s="400"/>
      <c r="H138" s="400"/>
      <c r="I138" s="400"/>
      <c r="J138" s="400"/>
      <c r="K138" s="396"/>
      <c r="L138" s="400"/>
      <c r="M138" s="396"/>
      <c r="N138" s="400"/>
      <c r="O138" s="401"/>
      <c r="P138" s="64"/>
      <c r="Q138" s="64"/>
    </row>
    <row r="139" spans="1:17">
      <c r="A139" s="64"/>
      <c r="B139" s="756"/>
      <c r="C139" s="78" t="s">
        <v>460</v>
      </c>
      <c r="D139" s="396"/>
      <c r="E139" s="396"/>
      <c r="F139" s="396"/>
      <c r="G139" s="400"/>
      <c r="H139" s="400"/>
      <c r="I139" s="400"/>
      <c r="J139" s="400"/>
      <c r="K139" s="396"/>
      <c r="L139" s="400"/>
      <c r="M139" s="396"/>
      <c r="N139" s="400"/>
      <c r="O139" s="401"/>
      <c r="P139" s="64"/>
      <c r="Q139" s="64"/>
    </row>
    <row r="140" spans="1:17">
      <c r="A140" s="64"/>
      <c r="B140" s="755">
        <v>64</v>
      </c>
      <c r="C140" s="78" t="s">
        <v>458</v>
      </c>
      <c r="D140" s="396"/>
      <c r="E140" s="396"/>
      <c r="F140" s="396"/>
      <c r="G140" s="400"/>
      <c r="H140" s="400"/>
      <c r="I140" s="400"/>
      <c r="J140" s="400"/>
      <c r="K140" s="396"/>
      <c r="L140" s="400"/>
      <c r="M140" s="396"/>
      <c r="N140" s="400"/>
      <c r="O140" s="401"/>
      <c r="P140" s="64"/>
      <c r="Q140" s="64"/>
    </row>
    <row r="141" spans="1:17">
      <c r="A141" s="64"/>
      <c r="B141" s="756"/>
      <c r="C141" s="78" t="s">
        <v>459</v>
      </c>
      <c r="D141" s="396"/>
      <c r="E141" s="396"/>
      <c r="F141" s="396"/>
      <c r="G141" s="400"/>
      <c r="H141" s="400"/>
      <c r="I141" s="400"/>
      <c r="J141" s="400"/>
      <c r="K141" s="396"/>
      <c r="L141" s="400"/>
      <c r="M141" s="396"/>
      <c r="N141" s="400"/>
      <c r="O141" s="401"/>
      <c r="P141" s="64"/>
      <c r="Q141" s="64"/>
    </row>
    <row r="142" spans="1:17">
      <c r="A142" s="64"/>
      <c r="B142" s="756">
        <v>79</v>
      </c>
      <c r="C142" s="78" t="s">
        <v>460</v>
      </c>
      <c r="D142" s="396"/>
      <c r="E142" s="396"/>
      <c r="F142" s="396"/>
      <c r="G142" s="400"/>
      <c r="H142" s="400"/>
      <c r="I142" s="400"/>
      <c r="J142" s="400"/>
      <c r="K142" s="396"/>
      <c r="L142" s="400"/>
      <c r="M142" s="396"/>
      <c r="N142" s="400"/>
      <c r="O142" s="401"/>
      <c r="P142" s="64"/>
      <c r="Q142" s="64"/>
    </row>
    <row r="143" spans="1:17">
      <c r="A143" s="64"/>
      <c r="B143" s="755">
        <v>65</v>
      </c>
      <c r="C143" s="78" t="s">
        <v>458</v>
      </c>
      <c r="D143" s="396"/>
      <c r="E143" s="396"/>
      <c r="F143" s="396"/>
      <c r="G143" s="400"/>
      <c r="H143" s="400"/>
      <c r="I143" s="400"/>
      <c r="J143" s="400"/>
      <c r="K143" s="396"/>
      <c r="L143" s="400"/>
      <c r="M143" s="396"/>
      <c r="N143" s="400"/>
      <c r="O143" s="401"/>
      <c r="P143" s="64"/>
      <c r="Q143" s="64"/>
    </row>
    <row r="144" spans="1:17">
      <c r="A144" s="64"/>
      <c r="B144" s="756">
        <v>80</v>
      </c>
      <c r="C144" s="78" t="s">
        <v>459</v>
      </c>
      <c r="D144" s="396"/>
      <c r="E144" s="396"/>
      <c r="F144" s="396"/>
      <c r="G144" s="400"/>
      <c r="H144" s="400"/>
      <c r="I144" s="400"/>
      <c r="J144" s="400"/>
      <c r="K144" s="396"/>
      <c r="L144" s="400"/>
      <c r="M144" s="396"/>
      <c r="N144" s="400"/>
      <c r="O144" s="401"/>
      <c r="P144" s="64"/>
      <c r="Q144" s="64"/>
    </row>
    <row r="145" spans="1:17">
      <c r="A145" s="64"/>
      <c r="B145" s="756"/>
      <c r="C145" s="78" t="s">
        <v>460</v>
      </c>
      <c r="D145" s="396"/>
      <c r="E145" s="396"/>
      <c r="F145" s="396"/>
      <c r="G145" s="400"/>
      <c r="H145" s="400"/>
      <c r="I145" s="400"/>
      <c r="J145" s="400"/>
      <c r="K145" s="396"/>
      <c r="L145" s="400"/>
      <c r="M145" s="396"/>
      <c r="N145" s="400"/>
      <c r="O145" s="401"/>
      <c r="P145" s="64"/>
      <c r="Q145" s="64"/>
    </row>
    <row r="146" spans="1:17">
      <c r="A146" s="64"/>
      <c r="B146" s="755">
        <v>66</v>
      </c>
      <c r="C146" s="78" t="s">
        <v>458</v>
      </c>
      <c r="D146" s="396"/>
      <c r="E146" s="396"/>
      <c r="F146" s="396"/>
      <c r="G146" s="400"/>
      <c r="H146" s="400"/>
      <c r="I146" s="400"/>
      <c r="J146" s="400"/>
      <c r="K146" s="396"/>
      <c r="L146" s="400"/>
      <c r="M146" s="396"/>
      <c r="N146" s="400"/>
      <c r="O146" s="401"/>
      <c r="P146" s="64"/>
      <c r="Q146" s="64"/>
    </row>
    <row r="147" spans="1:17">
      <c r="A147" s="64"/>
      <c r="B147" s="756"/>
      <c r="C147" s="78" t="s">
        <v>459</v>
      </c>
      <c r="D147" s="396"/>
      <c r="E147" s="396"/>
      <c r="F147" s="396"/>
      <c r="G147" s="400"/>
      <c r="H147" s="400"/>
      <c r="I147" s="400"/>
      <c r="J147" s="400"/>
      <c r="K147" s="396"/>
      <c r="L147" s="400"/>
      <c r="M147" s="396"/>
      <c r="N147" s="400"/>
      <c r="O147" s="401"/>
      <c r="P147" s="64"/>
      <c r="Q147" s="64"/>
    </row>
    <row r="148" spans="1:17">
      <c r="A148" s="64"/>
      <c r="B148" s="756"/>
      <c r="C148" s="78" t="s">
        <v>460</v>
      </c>
      <c r="D148" s="396"/>
      <c r="E148" s="396"/>
      <c r="F148" s="396"/>
      <c r="G148" s="400"/>
      <c r="H148" s="400"/>
      <c r="I148" s="400"/>
      <c r="J148" s="400"/>
      <c r="K148" s="396"/>
      <c r="L148" s="400"/>
      <c r="M148" s="396"/>
      <c r="N148" s="400"/>
      <c r="O148" s="401"/>
      <c r="P148" s="64"/>
      <c r="Q148" s="64"/>
    </row>
    <row r="149" spans="1:17">
      <c r="A149" s="64"/>
      <c r="B149" s="755">
        <v>67</v>
      </c>
      <c r="C149" s="78" t="s">
        <v>458</v>
      </c>
      <c r="D149" s="396"/>
      <c r="E149" s="396"/>
      <c r="F149" s="396"/>
      <c r="G149" s="400"/>
      <c r="H149" s="400"/>
      <c r="I149" s="400"/>
      <c r="J149" s="400"/>
      <c r="K149" s="396"/>
      <c r="L149" s="400"/>
      <c r="M149" s="396"/>
      <c r="N149" s="400"/>
      <c r="O149" s="401"/>
      <c r="P149" s="64"/>
      <c r="Q149" s="64"/>
    </row>
    <row r="150" spans="1:17">
      <c r="A150" s="64"/>
      <c r="B150" s="756"/>
      <c r="C150" s="78" t="s">
        <v>459</v>
      </c>
      <c r="D150" s="396"/>
      <c r="E150" s="396"/>
      <c r="F150" s="396"/>
      <c r="G150" s="400"/>
      <c r="H150" s="400"/>
      <c r="I150" s="400"/>
      <c r="J150" s="400"/>
      <c r="K150" s="396"/>
      <c r="L150" s="400"/>
      <c r="M150" s="396"/>
      <c r="N150" s="400"/>
      <c r="O150" s="401"/>
      <c r="P150" s="64"/>
      <c r="Q150" s="64"/>
    </row>
    <row r="151" spans="1:17">
      <c r="A151" s="64"/>
      <c r="B151" s="756">
        <v>83</v>
      </c>
      <c r="C151" s="78" t="s">
        <v>460</v>
      </c>
      <c r="D151" s="396"/>
      <c r="E151" s="396"/>
      <c r="F151" s="396"/>
      <c r="G151" s="400"/>
      <c r="H151" s="400"/>
      <c r="I151" s="400"/>
      <c r="J151" s="400"/>
      <c r="K151" s="396"/>
      <c r="L151" s="400"/>
      <c r="M151" s="396"/>
      <c r="N151" s="400"/>
      <c r="O151" s="401"/>
      <c r="P151" s="64"/>
      <c r="Q151" s="64"/>
    </row>
    <row r="152" spans="1:17">
      <c r="A152" s="64"/>
      <c r="B152" s="755">
        <v>68</v>
      </c>
      <c r="C152" s="78" t="s">
        <v>458</v>
      </c>
      <c r="D152" s="396"/>
      <c r="E152" s="396"/>
      <c r="F152" s="396"/>
      <c r="G152" s="400"/>
      <c r="H152" s="400"/>
      <c r="I152" s="400"/>
      <c r="J152" s="400"/>
      <c r="K152" s="396"/>
      <c r="L152" s="400"/>
      <c r="M152" s="396"/>
      <c r="N152" s="400"/>
      <c r="O152" s="401"/>
      <c r="P152" s="64"/>
      <c r="Q152" s="64"/>
    </row>
    <row r="153" spans="1:17">
      <c r="A153" s="64"/>
      <c r="B153" s="756">
        <v>84</v>
      </c>
      <c r="C153" s="78" t="s">
        <v>459</v>
      </c>
      <c r="D153" s="396"/>
      <c r="E153" s="396"/>
      <c r="F153" s="396"/>
      <c r="G153" s="400"/>
      <c r="H153" s="400"/>
      <c r="I153" s="400"/>
      <c r="J153" s="400"/>
      <c r="K153" s="396"/>
      <c r="L153" s="400"/>
      <c r="M153" s="396"/>
      <c r="N153" s="400"/>
      <c r="O153" s="401"/>
      <c r="P153" s="64"/>
      <c r="Q153" s="64"/>
    </row>
    <row r="154" spans="1:17">
      <c r="A154" s="64"/>
      <c r="B154" s="756"/>
      <c r="C154" s="78" t="s">
        <v>460</v>
      </c>
      <c r="D154" s="396"/>
      <c r="E154" s="396"/>
      <c r="F154" s="396"/>
      <c r="G154" s="400"/>
      <c r="H154" s="400"/>
      <c r="I154" s="400"/>
      <c r="J154" s="400"/>
      <c r="K154" s="396"/>
      <c r="L154" s="400"/>
      <c r="M154" s="396"/>
      <c r="N154" s="400"/>
      <c r="O154" s="401"/>
      <c r="P154" s="64"/>
      <c r="Q154" s="64"/>
    </row>
    <row r="155" spans="1:17">
      <c r="A155" s="64"/>
      <c r="B155" s="755">
        <v>69</v>
      </c>
      <c r="C155" s="78" t="s">
        <v>458</v>
      </c>
      <c r="D155" s="396"/>
      <c r="E155" s="396"/>
      <c r="F155" s="396"/>
      <c r="G155" s="400"/>
      <c r="H155" s="400"/>
      <c r="I155" s="400"/>
      <c r="J155" s="400"/>
      <c r="K155" s="396"/>
      <c r="L155" s="400"/>
      <c r="M155" s="396"/>
      <c r="N155" s="400"/>
      <c r="O155" s="401"/>
      <c r="P155" s="64"/>
      <c r="Q155" s="64"/>
    </row>
    <row r="156" spans="1:17">
      <c r="A156" s="64"/>
      <c r="B156" s="756"/>
      <c r="C156" s="78" t="s">
        <v>459</v>
      </c>
      <c r="D156" s="396"/>
      <c r="E156" s="396"/>
      <c r="F156" s="396"/>
      <c r="G156" s="400"/>
      <c r="H156" s="400"/>
      <c r="I156" s="400"/>
      <c r="J156" s="400"/>
      <c r="K156" s="396"/>
      <c r="L156" s="400"/>
      <c r="M156" s="396"/>
      <c r="N156" s="400"/>
      <c r="O156" s="401"/>
      <c r="P156" s="64"/>
      <c r="Q156" s="64"/>
    </row>
    <row r="157" spans="1:17">
      <c r="A157" s="64"/>
      <c r="B157" s="756"/>
      <c r="C157" s="78" t="s">
        <v>460</v>
      </c>
      <c r="D157" s="396"/>
      <c r="E157" s="396"/>
      <c r="F157" s="396"/>
      <c r="G157" s="400"/>
      <c r="H157" s="400"/>
      <c r="I157" s="400"/>
      <c r="J157" s="400"/>
      <c r="K157" s="396"/>
      <c r="L157" s="400"/>
      <c r="M157" s="396"/>
      <c r="N157" s="400"/>
      <c r="O157" s="401"/>
      <c r="P157" s="64"/>
      <c r="Q157" s="64"/>
    </row>
    <row r="158" spans="1:17">
      <c r="A158" s="64"/>
      <c r="B158" s="755">
        <v>70</v>
      </c>
      <c r="C158" s="78" t="s">
        <v>458</v>
      </c>
      <c r="D158" s="396"/>
      <c r="E158" s="396"/>
      <c r="F158" s="396"/>
      <c r="G158" s="400"/>
      <c r="H158" s="400"/>
      <c r="I158" s="400"/>
      <c r="J158" s="400"/>
      <c r="K158" s="396"/>
      <c r="L158" s="400"/>
      <c r="M158" s="396"/>
      <c r="N158" s="400"/>
      <c r="O158" s="401"/>
      <c r="P158" s="64"/>
      <c r="Q158" s="64"/>
    </row>
    <row r="159" spans="1:17">
      <c r="A159" s="64"/>
      <c r="B159" s="756"/>
      <c r="C159" s="78" t="s">
        <v>459</v>
      </c>
      <c r="D159" s="396"/>
      <c r="E159" s="396"/>
      <c r="F159" s="396"/>
      <c r="G159" s="400"/>
      <c r="H159" s="400"/>
      <c r="I159" s="400"/>
      <c r="J159" s="400"/>
      <c r="K159" s="396"/>
      <c r="L159" s="400"/>
      <c r="M159" s="396"/>
      <c r="N159" s="400"/>
      <c r="O159" s="401"/>
      <c r="P159" s="64"/>
      <c r="Q159" s="64"/>
    </row>
    <row r="160" spans="1:17">
      <c r="A160" s="64"/>
      <c r="B160" s="756">
        <v>87</v>
      </c>
      <c r="C160" s="78" t="s">
        <v>460</v>
      </c>
      <c r="D160" s="396"/>
      <c r="E160" s="396"/>
      <c r="F160" s="396"/>
      <c r="G160" s="400"/>
      <c r="H160" s="400"/>
      <c r="I160" s="400"/>
      <c r="J160" s="400"/>
      <c r="K160" s="396"/>
      <c r="L160" s="400"/>
      <c r="M160" s="396"/>
      <c r="N160" s="400"/>
      <c r="O160" s="401"/>
      <c r="P160" s="64"/>
      <c r="Q160" s="64"/>
    </row>
    <row r="161" spans="1:17">
      <c r="A161" s="64"/>
      <c r="B161" s="755">
        <v>71</v>
      </c>
      <c r="C161" s="78" t="s">
        <v>458</v>
      </c>
      <c r="D161" s="396"/>
      <c r="E161" s="396"/>
      <c r="F161" s="396"/>
      <c r="G161" s="400"/>
      <c r="H161" s="400"/>
      <c r="I161" s="400"/>
      <c r="J161" s="400"/>
      <c r="K161" s="396"/>
      <c r="L161" s="400"/>
      <c r="M161" s="396"/>
      <c r="N161" s="400"/>
      <c r="O161" s="401"/>
      <c r="P161" s="64"/>
      <c r="Q161" s="64"/>
    </row>
    <row r="162" spans="1:17">
      <c r="A162" s="64"/>
      <c r="B162" s="756">
        <v>88</v>
      </c>
      <c r="C162" s="78" t="s">
        <v>459</v>
      </c>
      <c r="D162" s="396"/>
      <c r="E162" s="396"/>
      <c r="F162" s="396"/>
      <c r="G162" s="400"/>
      <c r="H162" s="400"/>
      <c r="I162" s="400"/>
      <c r="J162" s="400"/>
      <c r="K162" s="396"/>
      <c r="L162" s="400"/>
      <c r="M162" s="396"/>
      <c r="N162" s="400"/>
      <c r="O162" s="401"/>
      <c r="P162" s="64"/>
      <c r="Q162" s="64"/>
    </row>
    <row r="163" spans="1:17">
      <c r="A163" s="64"/>
      <c r="B163" s="756"/>
      <c r="C163" s="78" t="s">
        <v>460</v>
      </c>
      <c r="D163" s="396"/>
      <c r="E163" s="396"/>
      <c r="F163" s="396"/>
      <c r="G163" s="400"/>
      <c r="H163" s="400"/>
      <c r="I163" s="400"/>
      <c r="J163" s="400"/>
      <c r="K163" s="396"/>
      <c r="L163" s="400"/>
      <c r="M163" s="396"/>
      <c r="N163" s="400"/>
      <c r="O163" s="401"/>
      <c r="P163" s="64"/>
      <c r="Q163" s="64"/>
    </row>
    <row r="164" spans="1:17">
      <c r="A164" s="64"/>
      <c r="B164" s="755">
        <v>72</v>
      </c>
      <c r="C164" s="78" t="s">
        <v>458</v>
      </c>
      <c r="D164" s="396"/>
      <c r="E164" s="396"/>
      <c r="F164" s="396"/>
      <c r="G164" s="400"/>
      <c r="H164" s="400"/>
      <c r="I164" s="400"/>
      <c r="J164" s="400"/>
      <c r="K164" s="396"/>
      <c r="L164" s="400"/>
      <c r="M164" s="396"/>
      <c r="N164" s="400"/>
      <c r="O164" s="401"/>
      <c r="P164" s="64"/>
      <c r="Q164" s="64"/>
    </row>
    <row r="165" spans="1:17">
      <c r="A165" s="64"/>
      <c r="B165" s="756"/>
      <c r="C165" s="78" t="s">
        <v>459</v>
      </c>
      <c r="D165" s="396"/>
      <c r="E165" s="396"/>
      <c r="F165" s="396"/>
      <c r="G165" s="400"/>
      <c r="H165" s="400"/>
      <c r="I165" s="400"/>
      <c r="J165" s="400"/>
      <c r="K165" s="396"/>
      <c r="L165" s="400"/>
      <c r="M165" s="396"/>
      <c r="N165" s="400"/>
      <c r="O165" s="401"/>
      <c r="P165" s="64"/>
      <c r="Q165" s="64"/>
    </row>
    <row r="166" spans="1:17">
      <c r="A166" s="64"/>
      <c r="B166" s="756"/>
      <c r="C166" s="78" t="s">
        <v>460</v>
      </c>
      <c r="D166" s="396"/>
      <c r="E166" s="396"/>
      <c r="F166" s="396"/>
      <c r="G166" s="400"/>
      <c r="H166" s="400"/>
      <c r="I166" s="400"/>
      <c r="J166" s="400"/>
      <c r="K166" s="396"/>
      <c r="L166" s="400"/>
      <c r="M166" s="396"/>
      <c r="N166" s="400"/>
      <c r="O166" s="401"/>
      <c r="P166" s="64"/>
      <c r="Q166" s="64"/>
    </row>
    <row r="167" spans="1:17">
      <c r="A167" s="64"/>
      <c r="B167" s="755">
        <v>73</v>
      </c>
      <c r="C167" s="78" t="s">
        <v>458</v>
      </c>
      <c r="D167" s="396"/>
      <c r="E167" s="396"/>
      <c r="F167" s="396"/>
      <c r="G167" s="400"/>
      <c r="H167" s="400"/>
      <c r="I167" s="400"/>
      <c r="J167" s="400"/>
      <c r="K167" s="396"/>
      <c r="L167" s="400"/>
      <c r="M167" s="396"/>
      <c r="N167" s="400"/>
      <c r="O167" s="401"/>
      <c r="P167" s="64"/>
      <c r="Q167" s="64"/>
    </row>
    <row r="168" spans="1:17">
      <c r="A168" s="64"/>
      <c r="B168" s="756"/>
      <c r="C168" s="78" t="s">
        <v>459</v>
      </c>
      <c r="D168" s="396"/>
      <c r="E168" s="396"/>
      <c r="F168" s="396"/>
      <c r="G168" s="400"/>
      <c r="H168" s="400"/>
      <c r="I168" s="400"/>
      <c r="J168" s="400"/>
      <c r="K168" s="396"/>
      <c r="L168" s="400"/>
      <c r="M168" s="396"/>
      <c r="N168" s="400"/>
      <c r="O168" s="401"/>
      <c r="P168" s="64"/>
      <c r="Q168" s="64"/>
    </row>
    <row r="169" spans="1:17">
      <c r="B169" s="756"/>
      <c r="C169" s="78" t="s">
        <v>460</v>
      </c>
      <c r="D169" s="396"/>
      <c r="E169" s="396"/>
      <c r="F169" s="396"/>
      <c r="G169" s="400"/>
      <c r="H169" s="400"/>
      <c r="I169" s="400"/>
      <c r="J169" s="400"/>
      <c r="K169" s="396"/>
      <c r="L169" s="400"/>
      <c r="M169" s="396"/>
      <c r="N169" s="400"/>
      <c r="O169" s="401"/>
    </row>
    <row r="170" spans="1:17">
      <c r="B170" s="755">
        <v>74</v>
      </c>
      <c r="C170" s="78" t="s">
        <v>458</v>
      </c>
      <c r="D170" s="396"/>
      <c r="E170" s="396"/>
      <c r="F170" s="396"/>
      <c r="G170" s="400"/>
      <c r="H170" s="400"/>
      <c r="I170" s="400"/>
      <c r="J170" s="400"/>
      <c r="K170" s="396"/>
      <c r="L170" s="400"/>
      <c r="M170" s="396"/>
      <c r="N170" s="400"/>
      <c r="O170" s="401"/>
    </row>
    <row r="171" spans="1:17">
      <c r="B171" s="756"/>
      <c r="C171" s="78" t="s">
        <v>459</v>
      </c>
      <c r="D171" s="396"/>
      <c r="E171" s="396"/>
      <c r="F171" s="396"/>
      <c r="G171" s="400"/>
      <c r="H171" s="400"/>
      <c r="I171" s="400"/>
      <c r="J171" s="400"/>
      <c r="K171" s="396"/>
      <c r="L171" s="400"/>
      <c r="M171" s="396"/>
      <c r="N171" s="400"/>
      <c r="O171" s="401"/>
    </row>
    <row r="172" spans="1:17">
      <c r="B172" s="756"/>
      <c r="C172" s="78" t="s">
        <v>460</v>
      </c>
      <c r="D172" s="396"/>
      <c r="E172" s="396"/>
      <c r="F172" s="396"/>
      <c r="G172" s="400"/>
      <c r="H172" s="400"/>
      <c r="I172" s="400"/>
      <c r="J172" s="400"/>
      <c r="K172" s="396"/>
      <c r="L172" s="400"/>
      <c r="M172" s="396"/>
      <c r="N172" s="400"/>
      <c r="O172" s="401"/>
    </row>
    <row r="173" spans="1:17">
      <c r="B173" s="755">
        <v>75</v>
      </c>
      <c r="C173" s="78" t="s">
        <v>458</v>
      </c>
      <c r="D173" s="396"/>
      <c r="E173" s="396"/>
      <c r="F173" s="396"/>
      <c r="G173" s="400"/>
      <c r="H173" s="400"/>
      <c r="I173" s="400"/>
      <c r="J173" s="400"/>
      <c r="K173" s="396"/>
      <c r="L173" s="400"/>
      <c r="M173" s="396"/>
      <c r="N173" s="400"/>
      <c r="O173" s="401"/>
    </row>
    <row r="174" spans="1:17">
      <c r="B174" s="756"/>
      <c r="C174" s="78" t="s">
        <v>459</v>
      </c>
      <c r="D174" s="396"/>
      <c r="E174" s="396"/>
      <c r="F174" s="396"/>
      <c r="G174" s="400"/>
      <c r="H174" s="400"/>
      <c r="I174" s="400"/>
      <c r="J174" s="400"/>
      <c r="K174" s="396"/>
      <c r="L174" s="400"/>
      <c r="M174" s="396"/>
      <c r="N174" s="400"/>
      <c r="O174" s="401"/>
    </row>
    <row r="175" spans="1:17">
      <c r="B175" s="756"/>
      <c r="C175" s="78" t="s">
        <v>460</v>
      </c>
      <c r="D175" s="396"/>
      <c r="E175" s="396"/>
      <c r="F175" s="396"/>
      <c r="G175" s="400"/>
      <c r="H175" s="400"/>
      <c r="I175" s="400"/>
      <c r="J175" s="400"/>
      <c r="K175" s="396"/>
      <c r="L175" s="400"/>
      <c r="M175" s="396"/>
      <c r="N175" s="400"/>
      <c r="O175" s="401"/>
    </row>
    <row r="176" spans="1:17">
      <c r="B176" s="755">
        <v>76</v>
      </c>
      <c r="C176" s="78" t="s">
        <v>458</v>
      </c>
      <c r="D176" s="396"/>
      <c r="E176" s="396"/>
      <c r="F176" s="396"/>
      <c r="G176" s="400"/>
      <c r="H176" s="400"/>
      <c r="I176" s="400"/>
      <c r="J176" s="400"/>
      <c r="K176" s="396"/>
      <c r="L176" s="400"/>
      <c r="M176" s="396"/>
      <c r="N176" s="400"/>
      <c r="O176" s="401"/>
    </row>
    <row r="177" spans="2:15">
      <c r="B177" s="756"/>
      <c r="C177" s="78" t="s">
        <v>459</v>
      </c>
      <c r="D177" s="396"/>
      <c r="E177" s="396"/>
      <c r="F177" s="396"/>
      <c r="G177" s="400"/>
      <c r="H177" s="400"/>
      <c r="I177" s="400"/>
      <c r="J177" s="400"/>
      <c r="K177" s="396"/>
      <c r="L177" s="400"/>
      <c r="M177" s="396"/>
      <c r="N177" s="400"/>
      <c r="O177" s="401"/>
    </row>
    <row r="178" spans="2:15">
      <c r="B178" s="756"/>
      <c r="C178" s="78" t="s">
        <v>460</v>
      </c>
      <c r="D178" s="396"/>
      <c r="E178" s="396"/>
      <c r="F178" s="396"/>
      <c r="G178" s="400"/>
      <c r="H178" s="400"/>
      <c r="I178" s="400"/>
      <c r="J178" s="400"/>
      <c r="K178" s="396"/>
      <c r="L178" s="400"/>
      <c r="M178" s="396"/>
      <c r="N178" s="400"/>
      <c r="O178" s="401"/>
    </row>
    <row r="179" spans="2:15">
      <c r="B179" s="755">
        <v>77</v>
      </c>
      <c r="C179" s="78" t="s">
        <v>458</v>
      </c>
      <c r="D179" s="396"/>
      <c r="E179" s="396"/>
      <c r="F179" s="396"/>
      <c r="G179" s="400"/>
      <c r="H179" s="400"/>
      <c r="I179" s="400"/>
      <c r="J179" s="400"/>
      <c r="K179" s="396"/>
      <c r="L179" s="400"/>
      <c r="M179" s="396"/>
      <c r="N179" s="400"/>
      <c r="O179" s="401"/>
    </row>
    <row r="180" spans="2:15">
      <c r="B180" s="756"/>
      <c r="C180" s="78" t="s">
        <v>459</v>
      </c>
      <c r="D180" s="396"/>
      <c r="E180" s="396"/>
      <c r="F180" s="396"/>
      <c r="G180" s="400"/>
      <c r="H180" s="400"/>
      <c r="I180" s="400"/>
      <c r="J180" s="400"/>
      <c r="K180" s="396"/>
      <c r="L180" s="400"/>
      <c r="M180" s="396"/>
      <c r="N180" s="400"/>
      <c r="O180" s="401"/>
    </row>
    <row r="181" spans="2:15">
      <c r="B181" s="756"/>
      <c r="C181" s="78" t="s">
        <v>460</v>
      </c>
      <c r="D181" s="396"/>
      <c r="E181" s="396"/>
      <c r="F181" s="396"/>
      <c r="G181" s="400"/>
      <c r="H181" s="400"/>
      <c r="I181" s="400"/>
      <c r="J181" s="400"/>
      <c r="K181" s="396"/>
      <c r="L181" s="400"/>
      <c r="M181" s="396"/>
      <c r="N181" s="400"/>
      <c r="O181" s="401"/>
    </row>
    <row r="182" spans="2:15">
      <c r="B182" s="755">
        <v>78</v>
      </c>
      <c r="C182" s="78" t="s">
        <v>458</v>
      </c>
      <c r="D182" s="396"/>
      <c r="E182" s="396"/>
      <c r="F182" s="396"/>
      <c r="G182" s="400"/>
      <c r="H182" s="400"/>
      <c r="I182" s="400"/>
      <c r="J182" s="400"/>
      <c r="K182" s="396"/>
      <c r="L182" s="400"/>
      <c r="M182" s="396"/>
      <c r="N182" s="400"/>
      <c r="O182" s="401"/>
    </row>
    <row r="183" spans="2:15">
      <c r="B183" s="756"/>
      <c r="C183" s="78" t="s">
        <v>459</v>
      </c>
      <c r="D183" s="396"/>
      <c r="E183" s="396"/>
      <c r="F183" s="396"/>
      <c r="G183" s="400"/>
      <c r="H183" s="400"/>
      <c r="I183" s="400"/>
      <c r="J183" s="400"/>
      <c r="K183" s="396"/>
      <c r="L183" s="400"/>
      <c r="M183" s="396"/>
      <c r="N183" s="400"/>
      <c r="O183" s="401"/>
    </row>
    <row r="184" spans="2:15">
      <c r="B184" s="756"/>
      <c r="C184" s="78" t="s">
        <v>460</v>
      </c>
      <c r="D184" s="396"/>
      <c r="E184" s="396"/>
      <c r="F184" s="396"/>
      <c r="G184" s="400"/>
      <c r="H184" s="400"/>
      <c r="I184" s="400"/>
      <c r="J184" s="400"/>
      <c r="K184" s="396"/>
      <c r="L184" s="400"/>
      <c r="M184" s="396"/>
      <c r="N184" s="400"/>
      <c r="O184" s="401"/>
    </row>
    <row r="185" spans="2:15">
      <c r="B185" s="755">
        <v>79</v>
      </c>
      <c r="C185" s="78" t="s">
        <v>458</v>
      </c>
      <c r="D185" s="396"/>
      <c r="E185" s="396"/>
      <c r="F185" s="396"/>
      <c r="G185" s="400"/>
      <c r="H185" s="400"/>
      <c r="I185" s="400"/>
      <c r="J185" s="400"/>
      <c r="K185" s="396"/>
      <c r="L185" s="400"/>
      <c r="M185" s="396"/>
      <c r="N185" s="400"/>
      <c r="O185" s="401"/>
    </row>
    <row r="186" spans="2:15">
      <c r="B186" s="756"/>
      <c r="C186" s="78" t="s">
        <v>459</v>
      </c>
      <c r="D186" s="396"/>
      <c r="E186" s="396"/>
      <c r="F186" s="396"/>
      <c r="G186" s="400"/>
      <c r="H186" s="400"/>
      <c r="I186" s="400"/>
      <c r="J186" s="400"/>
      <c r="K186" s="396"/>
      <c r="L186" s="400"/>
      <c r="M186" s="396"/>
      <c r="N186" s="400"/>
      <c r="O186" s="401"/>
    </row>
    <row r="187" spans="2:15">
      <c r="B187" s="756"/>
      <c r="C187" s="78" t="s">
        <v>460</v>
      </c>
      <c r="D187" s="396"/>
      <c r="E187" s="396"/>
      <c r="F187" s="396"/>
      <c r="G187" s="400"/>
      <c r="H187" s="400"/>
      <c r="I187" s="400"/>
      <c r="J187" s="400"/>
      <c r="K187" s="396"/>
      <c r="L187" s="400"/>
      <c r="M187" s="396"/>
      <c r="N187" s="400"/>
      <c r="O187" s="401"/>
    </row>
    <row r="188" spans="2:15">
      <c r="B188" s="755">
        <v>80</v>
      </c>
      <c r="C188" s="78" t="s">
        <v>458</v>
      </c>
      <c r="D188" s="396"/>
      <c r="E188" s="396"/>
      <c r="F188" s="396"/>
      <c r="G188" s="400"/>
      <c r="H188" s="400"/>
      <c r="I188" s="400"/>
      <c r="J188" s="400"/>
      <c r="K188" s="396"/>
      <c r="L188" s="400"/>
      <c r="M188" s="396"/>
      <c r="N188" s="400"/>
      <c r="O188" s="401"/>
    </row>
    <row r="189" spans="2:15">
      <c r="B189" s="756"/>
      <c r="C189" s="78" t="s">
        <v>459</v>
      </c>
      <c r="D189" s="396"/>
      <c r="E189" s="396"/>
      <c r="F189" s="396"/>
      <c r="G189" s="400"/>
      <c r="H189" s="400"/>
      <c r="I189" s="400"/>
      <c r="J189" s="400"/>
      <c r="K189" s="396"/>
      <c r="L189" s="400"/>
      <c r="M189" s="396"/>
      <c r="N189" s="400"/>
      <c r="O189" s="401"/>
    </row>
    <row r="190" spans="2:15">
      <c r="B190" s="756"/>
      <c r="C190" s="78" t="s">
        <v>460</v>
      </c>
      <c r="D190" s="396"/>
      <c r="E190" s="396"/>
      <c r="F190" s="396"/>
      <c r="G190" s="400"/>
      <c r="H190" s="400"/>
      <c r="I190" s="400"/>
      <c r="J190" s="400"/>
      <c r="K190" s="396"/>
      <c r="L190" s="400"/>
      <c r="M190" s="396"/>
      <c r="N190" s="400"/>
      <c r="O190" s="401"/>
    </row>
    <row r="191" spans="2:15">
      <c r="B191" s="755">
        <v>81</v>
      </c>
      <c r="C191" s="78" t="s">
        <v>458</v>
      </c>
      <c r="D191" s="396"/>
      <c r="E191" s="396"/>
      <c r="F191" s="396"/>
      <c r="G191" s="400"/>
      <c r="H191" s="400"/>
      <c r="I191" s="400"/>
      <c r="J191" s="400"/>
      <c r="K191" s="396"/>
      <c r="L191" s="400"/>
      <c r="M191" s="396"/>
      <c r="N191" s="400"/>
      <c r="O191" s="401"/>
    </row>
    <row r="192" spans="2:15">
      <c r="B192" s="756"/>
      <c r="C192" s="78" t="s">
        <v>459</v>
      </c>
      <c r="D192" s="396"/>
      <c r="E192" s="396"/>
      <c r="F192" s="396"/>
      <c r="G192" s="400"/>
      <c r="H192" s="400"/>
      <c r="I192" s="400"/>
      <c r="J192" s="400"/>
      <c r="K192" s="396"/>
      <c r="L192" s="400"/>
      <c r="M192" s="396"/>
      <c r="N192" s="400"/>
      <c r="O192" s="401"/>
    </row>
    <row r="193" spans="2:15">
      <c r="B193" s="756"/>
      <c r="C193" s="78" t="s">
        <v>460</v>
      </c>
      <c r="D193" s="396"/>
      <c r="E193" s="396"/>
      <c r="F193" s="396"/>
      <c r="G193" s="400"/>
      <c r="H193" s="400"/>
      <c r="I193" s="400"/>
      <c r="J193" s="400"/>
      <c r="K193" s="396"/>
      <c r="L193" s="400"/>
      <c r="M193" s="396"/>
      <c r="N193" s="400"/>
      <c r="O193" s="401"/>
    </row>
    <row r="194" spans="2:15">
      <c r="B194" s="755">
        <v>82</v>
      </c>
      <c r="C194" s="78" t="s">
        <v>458</v>
      </c>
      <c r="D194" s="396"/>
      <c r="E194" s="396"/>
      <c r="F194" s="396"/>
      <c r="G194" s="400"/>
      <c r="H194" s="400"/>
      <c r="I194" s="400"/>
      <c r="J194" s="400"/>
      <c r="K194" s="396"/>
      <c r="L194" s="400"/>
      <c r="M194" s="396"/>
      <c r="N194" s="400"/>
      <c r="O194" s="401"/>
    </row>
    <row r="195" spans="2:15">
      <c r="B195" s="756"/>
      <c r="C195" s="78" t="s">
        <v>459</v>
      </c>
      <c r="D195" s="396"/>
      <c r="E195" s="396"/>
      <c r="F195" s="396"/>
      <c r="G195" s="400"/>
      <c r="H195" s="400"/>
      <c r="I195" s="400"/>
      <c r="J195" s="400"/>
      <c r="K195" s="396"/>
      <c r="L195" s="400"/>
      <c r="M195" s="396"/>
      <c r="N195" s="400"/>
      <c r="O195" s="401"/>
    </row>
    <row r="196" spans="2:15">
      <c r="B196" s="756"/>
      <c r="C196" s="78" t="s">
        <v>460</v>
      </c>
      <c r="D196" s="396"/>
      <c r="E196" s="396"/>
      <c r="F196" s="396"/>
      <c r="G196" s="400"/>
      <c r="H196" s="400"/>
      <c r="I196" s="400"/>
      <c r="J196" s="400"/>
      <c r="K196" s="396"/>
      <c r="L196" s="400"/>
      <c r="M196" s="396"/>
      <c r="N196" s="400"/>
      <c r="O196" s="401"/>
    </row>
    <row r="197" spans="2:15">
      <c r="B197" s="755">
        <v>83</v>
      </c>
      <c r="C197" s="78" t="s">
        <v>458</v>
      </c>
      <c r="D197" s="396"/>
      <c r="E197" s="396"/>
      <c r="F197" s="396"/>
      <c r="G197" s="400"/>
      <c r="H197" s="400"/>
      <c r="I197" s="400"/>
      <c r="J197" s="400"/>
      <c r="K197" s="396"/>
      <c r="L197" s="400"/>
      <c r="M197" s="396"/>
      <c r="N197" s="400"/>
      <c r="O197" s="401"/>
    </row>
    <row r="198" spans="2:15">
      <c r="B198" s="756"/>
      <c r="C198" s="78" t="s">
        <v>459</v>
      </c>
      <c r="D198" s="396"/>
      <c r="E198" s="396"/>
      <c r="F198" s="396"/>
      <c r="G198" s="400"/>
      <c r="H198" s="400"/>
      <c r="I198" s="400"/>
      <c r="J198" s="400"/>
      <c r="K198" s="396"/>
      <c r="L198" s="400"/>
      <c r="M198" s="396"/>
      <c r="N198" s="400"/>
      <c r="O198" s="401"/>
    </row>
    <row r="199" spans="2:15">
      <c r="B199" s="756"/>
      <c r="C199" s="78" t="s">
        <v>460</v>
      </c>
      <c r="D199" s="396"/>
      <c r="E199" s="396"/>
      <c r="F199" s="396"/>
      <c r="G199" s="400"/>
      <c r="H199" s="400"/>
      <c r="I199" s="400"/>
      <c r="J199" s="400"/>
      <c r="K199" s="396"/>
      <c r="L199" s="400"/>
      <c r="M199" s="396"/>
      <c r="N199" s="400"/>
      <c r="O199" s="401"/>
    </row>
    <row r="200" spans="2:15">
      <c r="B200" s="755">
        <v>84</v>
      </c>
      <c r="C200" s="78" t="s">
        <v>458</v>
      </c>
      <c r="D200" s="396"/>
      <c r="E200" s="396"/>
      <c r="F200" s="396"/>
      <c r="G200" s="400"/>
      <c r="H200" s="400"/>
      <c r="I200" s="400"/>
      <c r="J200" s="400"/>
      <c r="K200" s="396"/>
      <c r="L200" s="400"/>
      <c r="M200" s="396"/>
      <c r="N200" s="400"/>
      <c r="O200" s="401"/>
    </row>
    <row r="201" spans="2:15">
      <c r="B201" s="756"/>
      <c r="C201" s="78" t="s">
        <v>459</v>
      </c>
      <c r="D201" s="396"/>
      <c r="E201" s="396"/>
      <c r="F201" s="396"/>
      <c r="G201" s="400"/>
      <c r="H201" s="400"/>
      <c r="I201" s="400"/>
      <c r="J201" s="400"/>
      <c r="K201" s="396"/>
      <c r="L201" s="400"/>
      <c r="M201" s="396"/>
      <c r="N201" s="400"/>
      <c r="O201" s="401"/>
    </row>
    <row r="202" spans="2:15">
      <c r="B202" s="756"/>
      <c r="C202" s="78" t="s">
        <v>460</v>
      </c>
      <c r="D202" s="396"/>
      <c r="E202" s="396"/>
      <c r="F202" s="396"/>
      <c r="G202" s="400"/>
      <c r="H202" s="400"/>
      <c r="I202" s="400"/>
      <c r="J202" s="400"/>
      <c r="K202" s="396"/>
      <c r="L202" s="400"/>
      <c r="M202" s="396"/>
      <c r="N202" s="400"/>
      <c r="O202" s="401"/>
    </row>
    <row r="203" spans="2:15">
      <c r="B203" s="755">
        <v>85</v>
      </c>
      <c r="C203" s="78" t="s">
        <v>458</v>
      </c>
      <c r="D203" s="396"/>
      <c r="E203" s="396"/>
      <c r="F203" s="396"/>
      <c r="G203" s="400"/>
      <c r="H203" s="400"/>
      <c r="I203" s="400"/>
      <c r="J203" s="400"/>
      <c r="K203" s="396"/>
      <c r="L203" s="400"/>
      <c r="M203" s="396"/>
      <c r="N203" s="400"/>
      <c r="O203" s="401"/>
    </row>
    <row r="204" spans="2:15">
      <c r="B204" s="756"/>
      <c r="C204" s="78" t="s">
        <v>459</v>
      </c>
      <c r="D204" s="396"/>
      <c r="E204" s="396"/>
      <c r="F204" s="396"/>
      <c r="G204" s="400"/>
      <c r="H204" s="400"/>
      <c r="I204" s="400"/>
      <c r="J204" s="400"/>
      <c r="K204" s="396"/>
      <c r="L204" s="400"/>
      <c r="M204" s="396"/>
      <c r="N204" s="400"/>
      <c r="O204" s="401"/>
    </row>
    <row r="205" spans="2:15">
      <c r="B205" s="756"/>
      <c r="C205" s="78" t="s">
        <v>460</v>
      </c>
      <c r="D205" s="396"/>
      <c r="E205" s="396"/>
      <c r="F205" s="396"/>
      <c r="G205" s="400"/>
      <c r="H205" s="400"/>
      <c r="I205" s="400"/>
      <c r="J205" s="400"/>
      <c r="K205" s="396"/>
      <c r="L205" s="400"/>
      <c r="M205" s="396"/>
      <c r="N205" s="400"/>
      <c r="O205" s="401"/>
    </row>
    <row r="206" spans="2:15">
      <c r="B206" s="755">
        <v>86</v>
      </c>
      <c r="C206" s="78" t="s">
        <v>458</v>
      </c>
      <c r="D206" s="396"/>
      <c r="E206" s="396"/>
      <c r="F206" s="396"/>
      <c r="G206" s="400"/>
      <c r="H206" s="400"/>
      <c r="I206" s="400"/>
      <c r="J206" s="400"/>
      <c r="K206" s="396"/>
      <c r="L206" s="400"/>
      <c r="M206" s="396"/>
      <c r="N206" s="400"/>
      <c r="O206" s="401"/>
    </row>
    <row r="207" spans="2:15">
      <c r="B207" s="756"/>
      <c r="C207" s="78" t="s">
        <v>459</v>
      </c>
      <c r="D207" s="396"/>
      <c r="E207" s="396"/>
      <c r="F207" s="396"/>
      <c r="G207" s="400"/>
      <c r="H207" s="400"/>
      <c r="I207" s="400"/>
      <c r="J207" s="400"/>
      <c r="K207" s="396"/>
      <c r="L207" s="400"/>
      <c r="M207" s="396"/>
      <c r="N207" s="400"/>
      <c r="O207" s="401"/>
    </row>
    <row r="208" spans="2:15">
      <c r="B208" s="756"/>
      <c r="C208" s="78" t="s">
        <v>460</v>
      </c>
      <c r="D208" s="396"/>
      <c r="E208" s="396"/>
      <c r="F208" s="396"/>
      <c r="G208" s="400"/>
      <c r="H208" s="400"/>
      <c r="I208" s="400"/>
      <c r="J208" s="400"/>
      <c r="K208" s="396"/>
      <c r="L208" s="400"/>
      <c r="M208" s="396"/>
      <c r="N208" s="400"/>
      <c r="O208" s="401"/>
    </row>
    <row r="209" spans="2:15">
      <c r="B209" s="755">
        <v>87</v>
      </c>
      <c r="C209" s="78" t="s">
        <v>458</v>
      </c>
      <c r="D209" s="396"/>
      <c r="E209" s="396"/>
      <c r="F209" s="396"/>
      <c r="G209" s="400"/>
      <c r="H209" s="400"/>
      <c r="I209" s="400"/>
      <c r="J209" s="400"/>
      <c r="K209" s="396"/>
      <c r="L209" s="400"/>
      <c r="M209" s="396"/>
      <c r="N209" s="400"/>
      <c r="O209" s="401"/>
    </row>
    <row r="210" spans="2:15">
      <c r="B210" s="756"/>
      <c r="C210" s="78" t="s">
        <v>459</v>
      </c>
      <c r="D210" s="396"/>
      <c r="E210" s="396"/>
      <c r="F210" s="396"/>
      <c r="G210" s="400"/>
      <c r="H210" s="400"/>
      <c r="I210" s="400"/>
      <c r="J210" s="400"/>
      <c r="K210" s="396"/>
      <c r="L210" s="400"/>
      <c r="M210" s="396"/>
      <c r="N210" s="400"/>
      <c r="O210" s="401"/>
    </row>
    <row r="211" spans="2:15">
      <c r="B211" s="756"/>
      <c r="C211" s="78" t="s">
        <v>460</v>
      </c>
      <c r="D211" s="396"/>
      <c r="E211" s="396"/>
      <c r="F211" s="396"/>
      <c r="G211" s="400"/>
      <c r="H211" s="400"/>
      <c r="I211" s="400"/>
      <c r="J211" s="400"/>
      <c r="K211" s="396"/>
      <c r="L211" s="400"/>
      <c r="M211" s="396"/>
      <c r="N211" s="400"/>
      <c r="O211" s="401"/>
    </row>
    <row r="212" spans="2:15">
      <c r="B212" s="755">
        <v>88</v>
      </c>
      <c r="C212" s="78" t="s">
        <v>458</v>
      </c>
      <c r="D212" s="396"/>
      <c r="E212" s="396"/>
      <c r="F212" s="396"/>
      <c r="G212" s="400"/>
      <c r="H212" s="400"/>
      <c r="I212" s="400"/>
      <c r="J212" s="400"/>
      <c r="K212" s="396"/>
      <c r="L212" s="400"/>
      <c r="M212" s="396"/>
      <c r="N212" s="400"/>
      <c r="O212" s="401"/>
    </row>
    <row r="213" spans="2:15">
      <c r="B213" s="756"/>
      <c r="C213" s="78" t="s">
        <v>459</v>
      </c>
      <c r="D213" s="396"/>
      <c r="E213" s="396"/>
      <c r="F213" s="396"/>
      <c r="G213" s="400"/>
      <c r="H213" s="400"/>
      <c r="I213" s="400"/>
      <c r="J213" s="400"/>
      <c r="K213" s="396"/>
      <c r="L213" s="400"/>
      <c r="M213" s="396"/>
      <c r="N213" s="400"/>
      <c r="O213" s="401"/>
    </row>
    <row r="214" spans="2:15">
      <c r="B214" s="756"/>
      <c r="C214" s="78" t="s">
        <v>460</v>
      </c>
      <c r="D214" s="396"/>
      <c r="E214" s="396"/>
      <c r="F214" s="396"/>
      <c r="G214" s="400"/>
      <c r="H214" s="400"/>
      <c r="I214" s="400"/>
      <c r="J214" s="400"/>
      <c r="K214" s="396"/>
      <c r="L214" s="400"/>
      <c r="M214" s="396"/>
      <c r="N214" s="400"/>
      <c r="O214" s="401"/>
    </row>
    <row r="215" spans="2:15">
      <c r="B215" s="755">
        <v>89</v>
      </c>
      <c r="C215" s="78" t="s">
        <v>458</v>
      </c>
      <c r="D215" s="396"/>
      <c r="E215" s="396"/>
      <c r="F215" s="396"/>
      <c r="G215" s="400"/>
      <c r="H215" s="400"/>
      <c r="I215" s="400"/>
      <c r="J215" s="400"/>
      <c r="K215" s="396"/>
      <c r="L215" s="400"/>
      <c r="M215" s="396"/>
      <c r="N215" s="400"/>
      <c r="O215" s="401"/>
    </row>
    <row r="216" spans="2:15">
      <c r="B216" s="756"/>
      <c r="C216" s="78" t="s">
        <v>459</v>
      </c>
      <c r="D216" s="396"/>
      <c r="E216" s="396"/>
      <c r="F216" s="396"/>
      <c r="G216" s="400"/>
      <c r="H216" s="400"/>
      <c r="I216" s="400"/>
      <c r="J216" s="400"/>
      <c r="K216" s="396"/>
      <c r="L216" s="400"/>
      <c r="M216" s="396"/>
      <c r="N216" s="400"/>
      <c r="O216" s="401"/>
    </row>
    <row r="217" spans="2:15">
      <c r="B217" s="756"/>
      <c r="C217" s="78" t="s">
        <v>460</v>
      </c>
      <c r="D217" s="396"/>
      <c r="E217" s="396"/>
      <c r="F217" s="396"/>
      <c r="G217" s="400"/>
      <c r="H217" s="400"/>
      <c r="I217" s="400"/>
      <c r="J217" s="400"/>
      <c r="K217" s="396"/>
      <c r="L217" s="400"/>
      <c r="M217" s="396"/>
      <c r="N217" s="400"/>
      <c r="O217" s="401"/>
    </row>
    <row r="218" spans="2:15">
      <c r="B218" s="755" t="s">
        <v>532</v>
      </c>
      <c r="C218" s="78" t="s">
        <v>458</v>
      </c>
      <c r="D218" s="396"/>
      <c r="E218" s="396"/>
      <c r="F218" s="396"/>
      <c r="G218" s="400"/>
      <c r="H218" s="400"/>
      <c r="I218" s="400"/>
      <c r="J218" s="400"/>
      <c r="K218" s="396"/>
      <c r="L218" s="400"/>
      <c r="M218" s="396"/>
      <c r="N218" s="400"/>
      <c r="O218" s="401"/>
    </row>
    <row r="219" spans="2:15">
      <c r="B219" s="756"/>
      <c r="C219" s="78" t="s">
        <v>459</v>
      </c>
      <c r="D219" s="396"/>
      <c r="E219" s="396"/>
      <c r="F219" s="396"/>
      <c r="G219" s="400"/>
      <c r="H219" s="400"/>
      <c r="I219" s="400"/>
      <c r="J219" s="400"/>
      <c r="K219" s="396"/>
      <c r="L219" s="400"/>
      <c r="M219" s="396"/>
      <c r="N219" s="400"/>
      <c r="O219" s="401"/>
    </row>
    <row r="220" spans="2:15">
      <c r="B220" s="757"/>
      <c r="C220" s="78" t="s">
        <v>460</v>
      </c>
      <c r="D220" s="396"/>
      <c r="E220" s="396"/>
      <c r="F220" s="396"/>
      <c r="G220" s="400"/>
      <c r="H220" s="400"/>
      <c r="I220" s="400"/>
      <c r="J220" s="400"/>
      <c r="K220" s="396"/>
      <c r="L220" s="400"/>
      <c r="M220" s="396"/>
      <c r="N220" s="400"/>
      <c r="O220" s="401"/>
    </row>
    <row r="221" spans="2:15">
      <c r="B221" s="330"/>
      <c r="C221" s="331"/>
      <c r="D221" s="332"/>
      <c r="E221" s="332"/>
      <c r="F221" s="332"/>
      <c r="G221" s="332"/>
      <c r="H221" s="332"/>
      <c r="I221" s="332"/>
      <c r="J221" s="332"/>
      <c r="K221" s="332"/>
      <c r="L221" s="332"/>
      <c r="M221" s="332"/>
      <c r="N221" s="332"/>
      <c r="O221" s="332"/>
    </row>
    <row r="222" spans="2:15">
      <c r="B222" s="755" t="s">
        <v>533</v>
      </c>
      <c r="C222" s="79" t="s">
        <v>458</v>
      </c>
      <c r="D222" s="396"/>
      <c r="E222" s="396"/>
      <c r="F222" s="396"/>
      <c r="G222" s="400"/>
      <c r="H222" s="400"/>
      <c r="I222" s="400"/>
      <c r="J222" s="400"/>
      <c r="K222" s="396"/>
      <c r="L222" s="400"/>
      <c r="M222" s="396"/>
      <c r="N222" s="400"/>
      <c r="O222" s="401"/>
    </row>
    <row r="223" spans="2:15">
      <c r="B223" s="756"/>
      <c r="C223" s="79" t="s">
        <v>459</v>
      </c>
      <c r="D223" s="396"/>
      <c r="E223" s="396"/>
      <c r="F223" s="396"/>
      <c r="G223" s="400"/>
      <c r="H223" s="400"/>
      <c r="I223" s="400"/>
      <c r="J223" s="400"/>
      <c r="K223" s="396"/>
      <c r="L223" s="400"/>
      <c r="M223" s="396"/>
      <c r="N223" s="400"/>
      <c r="O223" s="401"/>
    </row>
    <row r="224" spans="2:15">
      <c r="B224" s="757"/>
      <c r="C224" s="80" t="s">
        <v>460</v>
      </c>
      <c r="D224" s="397"/>
      <c r="E224" s="397"/>
      <c r="F224" s="397"/>
      <c r="G224" s="402"/>
      <c r="H224" s="402"/>
      <c r="I224" s="402"/>
      <c r="J224" s="402"/>
      <c r="K224" s="397"/>
      <c r="L224" s="402"/>
      <c r="M224" s="397"/>
      <c r="N224" s="402"/>
      <c r="O224" s="403"/>
    </row>
    <row r="225" spans="2:15">
      <c r="B225" s="330"/>
      <c r="C225" s="331"/>
      <c r="D225" s="332"/>
      <c r="E225" s="332"/>
      <c r="F225" s="332"/>
      <c r="G225" s="332"/>
      <c r="H225" s="332"/>
      <c r="I225" s="332"/>
      <c r="J225" s="332"/>
      <c r="K225" s="332"/>
      <c r="L225" s="332"/>
      <c r="M225" s="332"/>
      <c r="N225" s="332"/>
      <c r="O225" s="332"/>
    </row>
    <row r="226" spans="2:15">
      <c r="B226" s="333" t="s">
        <v>534</v>
      </c>
      <c r="C226" s="334" t="s">
        <v>535</v>
      </c>
      <c r="D226" s="396"/>
      <c r="E226" s="396"/>
      <c r="F226" s="396"/>
      <c r="G226" s="400"/>
      <c r="H226" s="400"/>
      <c r="I226" s="400"/>
      <c r="J226" s="400"/>
      <c r="K226" s="396"/>
      <c r="L226" s="400"/>
      <c r="M226" s="396"/>
      <c r="N226" s="400"/>
      <c r="O226" s="401"/>
    </row>
  </sheetData>
  <sheetProtection algorithmName="SHA-512" hashValue="Di4zg9OHVM3qNvUUiMV1Rp2RNAccKbk04jMdbp/Gevaj+MaVoACxD81O0hvBomBJ4Rpn9A0hJ5FOQrHL7xOUVg==" saltValue="f3yhMycYDnULClwbiUNDeQ==" spinCount="100000" sheet="1" objects="1" scenarios="1"/>
  <mergeCells count="75">
    <mergeCell ref="B200:B202"/>
    <mergeCell ref="B203:B205"/>
    <mergeCell ref="B206:B208"/>
    <mergeCell ref="B209:B211"/>
    <mergeCell ref="B212:B214"/>
    <mergeCell ref="B222:B224"/>
    <mergeCell ref="B185:B187"/>
    <mergeCell ref="B188:B190"/>
    <mergeCell ref="B161:B163"/>
    <mergeCell ref="B164:B166"/>
    <mergeCell ref="B167:B169"/>
    <mergeCell ref="B170:B172"/>
    <mergeCell ref="B173:B175"/>
    <mergeCell ref="B176:B178"/>
    <mergeCell ref="B179:B181"/>
    <mergeCell ref="B182:B184"/>
    <mergeCell ref="B191:B193"/>
    <mergeCell ref="B194:B196"/>
    <mergeCell ref="B197:B199"/>
    <mergeCell ref="B215:B217"/>
    <mergeCell ref="B218:B220"/>
    <mergeCell ref="B134:B136"/>
    <mergeCell ref="B137:B139"/>
    <mergeCell ref="B140:B142"/>
    <mergeCell ref="B155:B157"/>
    <mergeCell ref="B158:B160"/>
    <mergeCell ref="B143:B145"/>
    <mergeCell ref="B146:B148"/>
    <mergeCell ref="B149:B151"/>
    <mergeCell ref="B152:B154"/>
    <mergeCell ref="B8:B10"/>
    <mergeCell ref="B11:B13"/>
    <mergeCell ref="B14:B16"/>
    <mergeCell ref="B17:B19"/>
    <mergeCell ref="B35:B37"/>
    <mergeCell ref="B20:B22"/>
    <mergeCell ref="B23:B25"/>
    <mergeCell ref="B26:B28"/>
    <mergeCell ref="B29:B31"/>
    <mergeCell ref="B32:B34"/>
    <mergeCell ref="B38:B40"/>
    <mergeCell ref="B41:B43"/>
    <mergeCell ref="B44:B46"/>
    <mergeCell ref="B62:B64"/>
    <mergeCell ref="B65:B67"/>
    <mergeCell ref="B47:B49"/>
    <mergeCell ref="B50:B52"/>
    <mergeCell ref="B53:B55"/>
    <mergeCell ref="B56:B58"/>
    <mergeCell ref="B59:B61"/>
    <mergeCell ref="B71:B73"/>
    <mergeCell ref="B89:B91"/>
    <mergeCell ref="B92:B94"/>
    <mergeCell ref="B95:B97"/>
    <mergeCell ref="B74:B76"/>
    <mergeCell ref="B77:B79"/>
    <mergeCell ref="B80:B82"/>
    <mergeCell ref="B83:B85"/>
    <mergeCell ref="B86:B88"/>
    <mergeCell ref="B4:G4"/>
    <mergeCell ref="B3:G3"/>
    <mergeCell ref="B2:G2"/>
    <mergeCell ref="B128:B130"/>
    <mergeCell ref="B131:B133"/>
    <mergeCell ref="B98:B100"/>
    <mergeCell ref="B116:B118"/>
    <mergeCell ref="B119:B121"/>
    <mergeCell ref="B122:B124"/>
    <mergeCell ref="B125:B127"/>
    <mergeCell ref="B101:B103"/>
    <mergeCell ref="B104:B106"/>
    <mergeCell ref="B107:B109"/>
    <mergeCell ref="B110:B112"/>
    <mergeCell ref="B113:B115"/>
    <mergeCell ref="B68:B70"/>
  </mergeCells>
  <conditionalFormatting sqref="B3:G3">
    <cfRule type="containsText" dxfId="88" priority="1" operator="containsText" text="niet in te vullen">
      <formula>NOT(ISERROR(SEARCH("niet in te vullen",B3)))</formula>
    </cfRule>
    <cfRule type="containsText" dxfId="87" priority="2" operator="containsText" text="niet in te vullen">
      <formula>NOT(ISERROR(SEARCH("niet in te vullen",B3)))</formula>
    </cfRule>
  </conditionalFormatting>
  <conditionalFormatting sqref="B4:G4">
    <cfRule type="containsText" dxfId="86" priority="3" operator="containsText" text="rapporteert">
      <formula>NOT(ISERROR(SEARCH("rapporteert",B4)))</formula>
    </cfRule>
  </conditionalFormatting>
  <pageMargins left="0.25" right="0.25" top="0.75" bottom="0.75" header="0.3" footer="0.3"/>
  <pageSetup paperSize="8" fitToHeight="0" orientation="landscape" r:id="rId1"/>
  <headerFooter>
    <oddHeader>&amp;L&amp;"Calibri"&amp;10&amp;K7FAA39 | DNB PUBLIC |&amp;1#_x000D_</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950BF-CCDA-4557-8545-04E6CAE4DAA8}">
  <sheetPr codeName="Blad13">
    <tabColor rgb="FFC1F5BF"/>
    <pageSetUpPr fitToPage="1"/>
  </sheetPr>
  <dimension ref="A2:F16"/>
  <sheetViews>
    <sheetView showGridLines="0" zoomScaleNormal="100" workbookViewId="0">
      <selection activeCell="C6" sqref="C6"/>
    </sheetView>
  </sheetViews>
  <sheetFormatPr defaultRowHeight="15"/>
  <cols>
    <col min="2" max="2" width="87.5703125" customWidth="1"/>
    <col min="3" max="3" width="53.140625" customWidth="1"/>
    <col min="4" max="4" width="33.85546875" customWidth="1"/>
    <col min="5" max="5" width="39" customWidth="1"/>
    <col min="6" max="6" width="9.140625" style="112" hidden="1" customWidth="1"/>
  </cols>
  <sheetData>
    <row r="2" spans="1:6">
      <c r="B2" s="744" t="s">
        <v>536</v>
      </c>
      <c r="C2" s="746"/>
    </row>
    <row r="3" spans="1:6" ht="46.5" customHeight="1">
      <c r="B3" s="672" t="s">
        <v>335</v>
      </c>
      <c r="C3" s="672"/>
    </row>
    <row r="5" spans="1:6">
      <c r="A5" s="217"/>
      <c r="B5" s="118" t="s">
        <v>286</v>
      </c>
      <c r="C5" s="46" t="s">
        <v>143</v>
      </c>
      <c r="D5" s="47" t="s">
        <v>287</v>
      </c>
      <c r="E5" s="87" t="s">
        <v>288</v>
      </c>
    </row>
    <row r="6" spans="1:6" ht="90">
      <c r="A6" s="29"/>
      <c r="B6" s="498"/>
      <c r="C6" s="168"/>
      <c r="D6" s="491" t="s">
        <v>146</v>
      </c>
      <c r="E6" s="359" t="s">
        <v>148</v>
      </c>
      <c r="F6" s="141"/>
    </row>
    <row r="7" spans="1:6">
      <c r="A7" s="222"/>
      <c r="B7" s="147"/>
      <c r="C7" s="161"/>
      <c r="D7" s="156"/>
      <c r="E7" s="167"/>
      <c r="F7" s="347" t="s">
        <v>7</v>
      </c>
    </row>
    <row r="8" spans="1:6">
      <c r="A8" s="724">
        <v>1</v>
      </c>
      <c r="B8" s="676" t="s">
        <v>537</v>
      </c>
      <c r="C8" s="173" t="s">
        <v>538</v>
      </c>
      <c r="D8" s="683" t="s">
        <v>12</v>
      </c>
      <c r="E8" s="686"/>
      <c r="F8" s="112">
        <v>1</v>
      </c>
    </row>
    <row r="9" spans="1:6">
      <c r="A9" s="700"/>
      <c r="B9" s="702"/>
      <c r="C9" s="174" t="s">
        <v>539</v>
      </c>
      <c r="D9" s="684"/>
      <c r="E9" s="684"/>
    </row>
    <row r="10" spans="1:6" ht="36" customHeight="1">
      <c r="A10" s="233">
        <v>2</v>
      </c>
      <c r="B10" s="186" t="str">
        <f>IF(D8="Nee","Deze vraag hoeft u niet te beantwoorden","Wijzigt het fonds in het invaarbesluit (c.q. het indienen van het implementatieplan) de in het eerste overbruggingsplan vastgestelde invaardekkingsgraad?")</f>
        <v>Wijzigt het fonds in het invaarbesluit (c.q. het indienen van het implementatieplan) de in het eerste overbruggingsplan vastgestelde invaardekkingsgraad?</v>
      </c>
      <c r="C10" s="176" t="s">
        <v>540</v>
      </c>
      <c r="D10" s="375" t="s">
        <v>12</v>
      </c>
      <c r="E10" s="434"/>
      <c r="F10" s="112">
        <f>IF(D$8="Nee",0,1)</f>
        <v>1</v>
      </c>
    </row>
    <row r="11" spans="1:6">
      <c r="A11" s="233">
        <v>3</v>
      </c>
      <c r="B11" s="198" t="str">
        <f>IF(D8="Nee","Deze vraag hoeft u niet te beantwoorden",IF(D10="Nee","Deze vraag hoeft u niet te beantwoorden","Wat is de nieuwe invaardekkingsgraad?"))</f>
        <v>Wat is de nieuwe invaardekkingsgraad?</v>
      </c>
      <c r="C11" s="176" t="s">
        <v>540</v>
      </c>
      <c r="D11" s="375"/>
      <c r="E11" s="434"/>
      <c r="F11" s="112">
        <f t="shared" ref="F11:F13" si="0">IF(D$8="Nee",0,IF(D$10="Nee",0,1))</f>
        <v>1</v>
      </c>
    </row>
    <row r="12" spans="1:6">
      <c r="A12" s="233">
        <v>4</v>
      </c>
      <c r="B12" s="198" t="str">
        <f>IF(D8="Nee","Deze vraag hoeft u niet te beantwoorden",IF(D10="Nee","Deze vraag hoeft u niet te beantwoorden","Onderbouw het besluit tot het veranderen van de invaardekkingsgraad"))</f>
        <v>Onderbouw het besluit tot het veranderen van de invaardekkingsgraad</v>
      </c>
      <c r="C12" s="187"/>
      <c r="D12" s="375"/>
      <c r="E12" s="434"/>
      <c r="F12" s="112">
        <f t="shared" si="0"/>
        <v>1</v>
      </c>
    </row>
    <row r="13" spans="1:6">
      <c r="A13" s="252">
        <v>5</v>
      </c>
      <c r="B13" s="262" t="str">
        <f>IF(D8="Nee","Deze vraag hoeft u niet te beantwoorden",IF(D10="Nee","Deze vraag hoeft u niet te beantwoorden","Specificeer de transitie-effecten van het veranderen van de invaardekkingsgraad"))</f>
        <v>Specificeer de transitie-effecten van het veranderen van de invaardekkingsgraad</v>
      </c>
      <c r="C13" s="189"/>
      <c r="D13" s="378"/>
      <c r="E13" s="435"/>
      <c r="F13" s="112">
        <f t="shared" si="0"/>
        <v>1</v>
      </c>
    </row>
    <row r="15" spans="1:6">
      <c r="B15" s="5"/>
    </row>
    <row r="16" spans="1:6">
      <c r="B16" s="5"/>
    </row>
  </sheetData>
  <sheetProtection algorithmName="SHA-512" hashValue="JhmvclxeJTLwsJIvAWB0fxWQc2HWO0zKu69bQTLsvqh1XavTCTtD/5isBqZ4kx8cBNjMt3vXdenf5YJrox9wOg==" saltValue="vEXj0iKHgyyooJFprPMo6A==" spinCount="100000" sheet="1" objects="1" scenarios="1"/>
  <mergeCells count="6">
    <mergeCell ref="E8:E9"/>
    <mergeCell ref="B3:C3"/>
    <mergeCell ref="B2:C2"/>
    <mergeCell ref="A8:A9"/>
    <mergeCell ref="B8:B9"/>
    <mergeCell ref="D8:D9"/>
  </mergeCells>
  <conditionalFormatting sqref="B10:B13">
    <cfRule type="containsText" dxfId="85" priority="1" operator="containsText" text="niet te beantwoorden">
      <formula>NOT(ISERROR(SEARCH("niet te beantwoorden",B10)))</formula>
    </cfRule>
  </conditionalFormatting>
  <dataValidations count="1">
    <dataValidation type="list" allowBlank="1" showInputMessage="1" showErrorMessage="1" sqref="D8:D10" xr:uid="{D767ED13-F6D1-416C-B852-43B78AF98A86}">
      <formula1>"Maak keuze, Ja, Nee"</formula1>
    </dataValidation>
  </dataValidations>
  <hyperlinks>
    <hyperlink ref="C9" r:id="rId1" display="https://wetten.overheid.nl/jci1.3:c:BWBR0020809&amp;hoofdstuk=6b&amp;paragraaf=6b.6&amp;artikel=150q&amp;z=2023-07-01&amp;g=2023-07-01" xr:uid="{1AE651D2-500C-4F09-9C61-F9F8DB002691}"/>
    <hyperlink ref="C10" r:id="rId2" display="https://wetten.overheid.nl/jci1.3:c:BWBR0020809&amp;hoofdstuk=6b&amp;paragraaf=6b.6&amp;artikel=150q&amp;z=2023-07-01&amp;g=2023-07-01" xr:uid="{1C411EB5-2EC0-4333-8B8E-3BD8C8E28BC3}"/>
    <hyperlink ref="C11" r:id="rId3" display="https://wetten.overheid.nl/jci1.3:c:BWBR0020809&amp;hoofdstuk=6b&amp;paragraaf=6b.6&amp;artikel=150q&amp;z=2023-07-01&amp;g=2023-07-01" xr:uid="{12758468-AB6F-483A-89CB-28DBDF755C46}"/>
    <hyperlink ref="C8" r:id="rId4" display="https://wetten.overheid.nl/jci1.3:c:BWBR0020809&amp;hoofdstuk=6b&amp;paragraaf=6b.6&amp;artikel=150p&amp;z=2023-07-01&amp;g=2023-07-01" xr:uid="{36FA8180-A328-471A-8EDE-840ECA156CBD}"/>
    <hyperlink ref="D6" r:id="rId5" display="Bij dit sjabloon is een invulinstructie beschikbaar." xr:uid="{A2CAFC87-F26F-4190-B390-0361E778B6DD}"/>
  </hyperlinks>
  <pageMargins left="0.25" right="0.25" top="0.75" bottom="0.75" header="0.3" footer="0.3"/>
  <pageSetup paperSize="8" fitToHeight="0" orientation="landscape"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87756-87DB-4BC5-AA1D-20023BA935DC}">
  <sheetPr codeName="Blad14">
    <tabColor rgb="FFD2F9BA"/>
    <pageSetUpPr fitToPage="1"/>
  </sheetPr>
  <dimension ref="A2:F19"/>
  <sheetViews>
    <sheetView showGridLines="0" zoomScaleNormal="100" workbookViewId="0">
      <selection activeCell="D9" sqref="D9"/>
    </sheetView>
  </sheetViews>
  <sheetFormatPr defaultRowHeight="15"/>
  <cols>
    <col min="2" max="2" width="73.140625" customWidth="1"/>
    <col min="3" max="3" width="32.85546875" customWidth="1"/>
    <col min="4" max="4" width="33.85546875" customWidth="1"/>
    <col min="5" max="5" width="39" customWidth="1"/>
    <col min="6" max="6" width="9.140625" style="112" hidden="1" customWidth="1"/>
    <col min="16383" max="16383" width="9.140625" bestFit="1" customWidth="1"/>
    <col min="16384" max="16384" width="9.140625" customWidth="1"/>
  </cols>
  <sheetData>
    <row r="2" spans="1:6">
      <c r="B2" s="758" t="s">
        <v>541</v>
      </c>
      <c r="C2" s="746"/>
    </row>
    <row r="3" spans="1:6" ht="37.5" customHeight="1">
      <c r="B3" s="672" t="s">
        <v>335</v>
      </c>
      <c r="C3" s="672"/>
    </row>
    <row r="4" spans="1:6" ht="19.5" customHeight="1">
      <c r="B4" s="672" t="s">
        <v>542</v>
      </c>
      <c r="C4" s="672"/>
    </row>
    <row r="6" spans="1:6">
      <c r="A6" s="217"/>
      <c r="B6" s="118" t="s">
        <v>286</v>
      </c>
      <c r="C6" s="46" t="s">
        <v>143</v>
      </c>
      <c r="D6" s="47" t="s">
        <v>287</v>
      </c>
      <c r="E6" s="62" t="s">
        <v>145</v>
      </c>
    </row>
    <row r="7" spans="1:6" ht="90">
      <c r="A7" s="29"/>
      <c r="B7" s="83"/>
      <c r="C7" s="168"/>
      <c r="D7" s="491" t="s">
        <v>146</v>
      </c>
      <c r="E7" s="359" t="s">
        <v>148</v>
      </c>
      <c r="F7" s="141"/>
    </row>
    <row r="8" spans="1:6">
      <c r="A8" s="223"/>
      <c r="B8" s="155"/>
      <c r="C8" s="155"/>
      <c r="D8" s="156"/>
      <c r="E8" s="166"/>
      <c r="F8" s="347" t="s">
        <v>7</v>
      </c>
    </row>
    <row r="9" spans="1:6" ht="30">
      <c r="A9" s="233">
        <v>1</v>
      </c>
      <c r="B9" s="186" t="s">
        <v>543</v>
      </c>
      <c r="C9" s="176" t="s">
        <v>544</v>
      </c>
      <c r="D9" s="375" t="s">
        <v>12</v>
      </c>
      <c r="E9" s="434"/>
      <c r="F9" s="112">
        <v>1</v>
      </c>
    </row>
    <row r="10" spans="1:6" ht="45">
      <c r="A10" s="233">
        <v>2</v>
      </c>
      <c r="B10" s="263" t="s">
        <v>545</v>
      </c>
      <c r="C10" s="176" t="s">
        <v>544</v>
      </c>
      <c r="D10" s="375"/>
      <c r="E10" s="434"/>
      <c r="F10" s="112">
        <v>1</v>
      </c>
    </row>
    <row r="11" spans="1:6">
      <c r="A11" s="700">
        <v>3</v>
      </c>
      <c r="B11" s="759" t="s">
        <v>546</v>
      </c>
      <c r="C11" s="191" t="s">
        <v>544</v>
      </c>
      <c r="D11" s="687" t="s">
        <v>12</v>
      </c>
      <c r="E11" s="688"/>
      <c r="F11" s="112">
        <v>1</v>
      </c>
    </row>
    <row r="12" spans="1:6">
      <c r="A12" s="700"/>
      <c r="B12" s="702"/>
      <c r="C12" s="178" t="s">
        <v>547</v>
      </c>
      <c r="D12" s="684"/>
      <c r="E12" s="684"/>
    </row>
    <row r="13" spans="1:6">
      <c r="A13" s="700"/>
      <c r="B13" s="702"/>
      <c r="C13" s="174" t="s">
        <v>548</v>
      </c>
      <c r="D13" s="684"/>
      <c r="E13" s="684"/>
    </row>
    <row r="14" spans="1:6">
      <c r="A14" s="700">
        <v>4</v>
      </c>
      <c r="B14" s="754" t="str">
        <f>IF(D11="Nee","Deze vraag hoeft u niet te beantwoorden","Geef hier een toelichting op de hoofdlijnen van de wijzigingen van het strategisch beleggingsbeleid")</f>
        <v>Geef hier een toelichting op de hoofdlijnen van de wijzigingen van het strategisch beleggingsbeleid</v>
      </c>
      <c r="C14" s="191" t="s">
        <v>544</v>
      </c>
      <c r="D14" s="687"/>
      <c r="E14" s="688"/>
      <c r="F14" s="112">
        <f>IF(D11="Nee",0,1)</f>
        <v>1</v>
      </c>
    </row>
    <row r="15" spans="1:6">
      <c r="A15" s="700"/>
      <c r="B15" s="702"/>
      <c r="C15" s="178" t="s">
        <v>547</v>
      </c>
      <c r="D15" s="684"/>
      <c r="E15" s="684"/>
    </row>
    <row r="16" spans="1:6">
      <c r="A16" s="760"/>
      <c r="B16" s="651"/>
      <c r="C16" s="181" t="s">
        <v>548</v>
      </c>
      <c r="D16" s="761"/>
      <c r="E16" s="761"/>
    </row>
    <row r="18" spans="2:2">
      <c r="B18" s="2"/>
    </row>
    <row r="19" spans="2:2">
      <c r="B19" s="2"/>
    </row>
  </sheetData>
  <sheetProtection algorithmName="SHA-512" hashValue="K+eF/M+9RTRdNkDBcukqqEbWibOOrg5smdrIwih4FX0lk7Rjlj0iICKSTpYPrffRTs+kmF3BYv5WmU6WvtvXkg==" saltValue="AvEQSaUMHqWIm41smpTRTQ==" spinCount="100000" sheet="1" objects="1" scenarios="1"/>
  <mergeCells count="11">
    <mergeCell ref="D11:D13"/>
    <mergeCell ref="E11:E13"/>
    <mergeCell ref="A14:A16"/>
    <mergeCell ref="B14:B16"/>
    <mergeCell ref="D14:D16"/>
    <mergeCell ref="E14:E16"/>
    <mergeCell ref="B3:C3"/>
    <mergeCell ref="B4:C4"/>
    <mergeCell ref="B2:C2"/>
    <mergeCell ref="A11:A13"/>
    <mergeCell ref="B11:B13"/>
  </mergeCells>
  <conditionalFormatting sqref="B14:B16">
    <cfRule type="containsText" dxfId="84" priority="1" operator="containsText" text="niet te beantwoorden">
      <formula>NOT(ISERROR(SEARCH("niet te beantwoorden",B14)))</formula>
    </cfRule>
  </conditionalFormatting>
  <dataValidations count="1">
    <dataValidation type="list" allowBlank="1" showInputMessage="1" showErrorMessage="1" sqref="D9 D11:D13" xr:uid="{F73F3B38-5010-425A-BC5A-E7B34D8DD98B}">
      <formula1>"Maak keuze, Ja, Nee"</formula1>
    </dataValidation>
  </dataValidations>
  <hyperlinks>
    <hyperlink ref="C9" r:id="rId1" display="https://wetten.overheid.nl/jci1.3:c:BWBR0020892&amp;hoofdstuk=9b&amp;paragraaf=9b.4&amp;artikel=46&amp;z=2023-07-01&amp;g=2023-07-01" xr:uid="{4BC4B5B5-9C79-4953-8864-1B90FD7312D4}"/>
    <hyperlink ref="C10" r:id="rId2" display="https://wetten.overheid.nl/jci1.3:c:BWBR0020892&amp;hoofdstuk=9b&amp;paragraaf=9b.4&amp;artikel=46&amp;z=2023-07-01&amp;g=2023-07-01" xr:uid="{D6820744-3067-4855-B7E9-79B7C0E0AC87}"/>
    <hyperlink ref="C13" r:id="rId3" display="https://wetten.overheid.nl/jci1.3:c:BWBR0020871&amp;paragraaf=11&amp;artikel=36&amp;z=2023-07-01&amp;g=2023-07-01" xr:uid="{B5CB90A3-3BE4-4F38-991C-BA58BB8D2052}"/>
    <hyperlink ref="C12" r:id="rId4" display="https://wetten.overheid.nl/jci1.3:c:BWBR0020892&amp;hoofdstuk=9b&amp;paragraaf=9b.6&amp;artikel=47&amp;z=2023-07-01&amp;g=2023-07-01" xr:uid="{A3ED1334-89B5-48D7-915A-D702732A965C}"/>
    <hyperlink ref="C11" r:id="rId5" display="https://wetten.overheid.nl/jci1.3:c:BWBR0020892&amp;hoofdstuk=9b&amp;paragraaf=9b.4&amp;artikel=46&amp;z=2023-07-01&amp;g=2023-07-01" xr:uid="{B31D98C2-03E9-46EA-B8D3-AD38CBB2646D}"/>
    <hyperlink ref="C16" r:id="rId6" display="https://wetten.overheid.nl/jci1.3:c:BWBR0020871&amp;paragraaf=11&amp;artikel=36&amp;z=2023-07-01&amp;g=2023-07-01" xr:uid="{A21DC317-ECE1-4511-B7A4-94FF911FC52A}"/>
    <hyperlink ref="C15" r:id="rId7" display="https://wetten.overheid.nl/jci1.3:c:BWBR0020892&amp;hoofdstuk=9b&amp;paragraaf=9b.6&amp;artikel=47&amp;z=2023-07-01&amp;g=2023-07-01" xr:uid="{EAAA3661-D6E8-4E52-84AF-12CFDEB8DA9E}"/>
    <hyperlink ref="C14" r:id="rId8" display="https://wetten.overheid.nl/jci1.3:c:BWBR0020892&amp;hoofdstuk=9b&amp;paragraaf=9b.4&amp;artikel=46&amp;z=2023-07-01&amp;g=2023-07-01" xr:uid="{1A6648C4-C146-4B6C-8E68-47723A6147FF}"/>
    <hyperlink ref="D7" r:id="rId9" display="Bij dit sjabloon is een invulinstructie beschikbaar." xr:uid="{90B098F7-77C5-4157-BE01-BF961F5EEEAA}"/>
  </hyperlinks>
  <pageMargins left="0.25" right="0.25" top="0.75" bottom="0.75" header="0.3" footer="0.3"/>
  <pageSetup paperSize="8" fitToHeight="0" orientation="landscape" r:id="rId1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5">
    <tabColor rgb="FFE4FDB4"/>
    <pageSetUpPr fitToPage="1"/>
  </sheetPr>
  <dimension ref="A2:F84"/>
  <sheetViews>
    <sheetView showGridLines="0" zoomScaleNormal="100" workbookViewId="0">
      <selection activeCell="G7" sqref="G7"/>
    </sheetView>
  </sheetViews>
  <sheetFormatPr defaultRowHeight="15"/>
  <cols>
    <col min="1" max="1" width="10.42578125" customWidth="1"/>
    <col min="2" max="2" width="101" customWidth="1"/>
    <col min="3" max="3" width="33.5703125" customWidth="1"/>
    <col min="4" max="4" width="38.140625" customWidth="1"/>
    <col min="5" max="5" width="35.85546875" customWidth="1"/>
    <col min="6" max="6" width="10.140625" style="112" hidden="1" customWidth="1"/>
    <col min="7" max="7" width="22.140625" customWidth="1"/>
    <col min="8" max="8" width="29.28515625" customWidth="1"/>
    <col min="9" max="9" width="23.140625" customWidth="1"/>
    <col min="10" max="10" width="23.42578125" customWidth="1"/>
    <col min="11" max="11" width="13.42578125" customWidth="1"/>
    <col min="12" max="12" width="22.140625" customWidth="1"/>
    <col min="13" max="13" width="21.5703125" customWidth="1"/>
    <col min="14" max="14" width="16" customWidth="1"/>
    <col min="15" max="15" width="12.5703125" customWidth="1"/>
    <col min="16" max="16" width="25.85546875" customWidth="1"/>
    <col min="17" max="17" width="14" customWidth="1"/>
    <col min="18" max="18" width="12.28515625" customWidth="1"/>
    <col min="19" max="19" width="16.140625" customWidth="1"/>
    <col min="20" max="20" width="13.42578125" customWidth="1"/>
    <col min="21" max="21" width="12.42578125" customWidth="1"/>
    <col min="22" max="22" width="14.85546875" customWidth="1"/>
    <col min="23" max="23" width="12.85546875" customWidth="1"/>
    <col min="24" max="24" width="10.7109375" customWidth="1"/>
    <col min="25" max="25" width="14.42578125" customWidth="1"/>
    <col min="26" max="26" width="19.140625" customWidth="1"/>
    <col min="27" max="27" width="20.28515625" customWidth="1"/>
    <col min="28" max="28" width="18.42578125" customWidth="1"/>
  </cols>
  <sheetData>
    <row r="2" spans="1:6">
      <c r="B2" s="744" t="s">
        <v>549</v>
      </c>
      <c r="C2" s="744"/>
    </row>
    <row r="3" spans="1:6" ht="47.25" customHeight="1">
      <c r="B3" s="672" t="s">
        <v>335</v>
      </c>
      <c r="C3" s="672"/>
    </row>
    <row r="4" spans="1:6" ht="20.25" customHeight="1">
      <c r="B4" s="672" t="s">
        <v>550</v>
      </c>
      <c r="C4" s="672"/>
    </row>
    <row r="6" spans="1:6">
      <c r="A6" s="217"/>
      <c r="B6" s="118" t="s">
        <v>286</v>
      </c>
      <c r="C6" s="46" t="s">
        <v>143</v>
      </c>
      <c r="D6" s="47" t="s">
        <v>287</v>
      </c>
      <c r="E6" s="87" t="s">
        <v>145</v>
      </c>
    </row>
    <row r="7" spans="1:6" ht="105">
      <c r="A7" s="29"/>
      <c r="B7" s="83"/>
      <c r="C7" s="168"/>
      <c r="D7" s="491" t="s">
        <v>146</v>
      </c>
      <c r="E7" s="359" t="s">
        <v>148</v>
      </c>
      <c r="F7" s="141"/>
    </row>
    <row r="8" spans="1:6">
      <c r="A8" s="223"/>
      <c r="B8" s="156"/>
      <c r="C8" s="156"/>
      <c r="D8" s="156"/>
      <c r="E8" s="166"/>
      <c r="F8" s="347" t="s">
        <v>7</v>
      </c>
    </row>
    <row r="9" spans="1:6">
      <c r="A9" s="724">
        <v>1</v>
      </c>
      <c r="B9" s="676" t="s">
        <v>551</v>
      </c>
      <c r="C9" s="173" t="s">
        <v>552</v>
      </c>
      <c r="D9" s="766"/>
      <c r="E9" s="769"/>
      <c r="F9" s="112">
        <v>1</v>
      </c>
    </row>
    <row r="10" spans="1:6">
      <c r="A10" s="724"/>
      <c r="B10" s="676"/>
      <c r="C10" s="178" t="s">
        <v>553</v>
      </c>
      <c r="D10" s="766"/>
      <c r="E10" s="769"/>
    </row>
    <row r="11" spans="1:6">
      <c r="A11" s="724"/>
      <c r="B11" s="676"/>
      <c r="C11" s="174" t="s">
        <v>554</v>
      </c>
      <c r="D11" s="766"/>
      <c r="E11" s="769"/>
    </row>
    <row r="12" spans="1:6">
      <c r="A12" s="700">
        <v>2</v>
      </c>
      <c r="B12" s="711" t="s">
        <v>555</v>
      </c>
      <c r="C12" s="191" t="s">
        <v>552</v>
      </c>
      <c r="D12" s="767"/>
      <c r="E12" s="770"/>
      <c r="F12" s="112">
        <v>1</v>
      </c>
    </row>
    <row r="13" spans="1:6">
      <c r="A13" s="700"/>
      <c r="B13" s="711"/>
      <c r="C13" s="178" t="s">
        <v>553</v>
      </c>
      <c r="D13" s="767"/>
      <c r="E13" s="770"/>
    </row>
    <row r="14" spans="1:6">
      <c r="A14" s="700"/>
      <c r="B14" s="711"/>
      <c r="C14" s="174" t="s">
        <v>554</v>
      </c>
      <c r="D14" s="767"/>
      <c r="E14" s="770"/>
    </row>
    <row r="15" spans="1:6">
      <c r="A15" s="700">
        <v>3</v>
      </c>
      <c r="B15" s="711" t="s">
        <v>556</v>
      </c>
      <c r="C15" s="191" t="s">
        <v>552</v>
      </c>
      <c r="D15" s="768"/>
      <c r="E15" s="770"/>
      <c r="F15" s="112">
        <v>1</v>
      </c>
    </row>
    <row r="16" spans="1:6">
      <c r="A16" s="700"/>
      <c r="B16" s="711"/>
      <c r="C16" s="178" t="s">
        <v>553</v>
      </c>
      <c r="D16" s="768"/>
      <c r="E16" s="770"/>
    </row>
    <row r="17" spans="1:6">
      <c r="A17" s="700"/>
      <c r="B17" s="711"/>
      <c r="C17" s="174" t="s">
        <v>554</v>
      </c>
      <c r="D17" s="768"/>
      <c r="E17" s="770"/>
    </row>
    <row r="18" spans="1:6">
      <c r="A18" s="700">
        <v>4</v>
      </c>
      <c r="B18" s="711" t="s">
        <v>557</v>
      </c>
      <c r="C18" s="191" t="s">
        <v>552</v>
      </c>
      <c r="D18" s="768"/>
      <c r="E18" s="770"/>
      <c r="F18" s="112">
        <v>1</v>
      </c>
    </row>
    <row r="19" spans="1:6">
      <c r="A19" s="700"/>
      <c r="B19" s="711"/>
      <c r="C19" s="178" t="s">
        <v>553</v>
      </c>
      <c r="D19" s="768"/>
      <c r="E19" s="770"/>
    </row>
    <row r="20" spans="1:6">
      <c r="A20" s="700"/>
      <c r="B20" s="711"/>
      <c r="C20" s="174" t="s">
        <v>554</v>
      </c>
      <c r="D20" s="768"/>
      <c r="E20" s="770"/>
    </row>
    <row r="21" spans="1:6">
      <c r="A21" s="700">
        <v>5</v>
      </c>
      <c r="B21" s="711" t="s">
        <v>558</v>
      </c>
      <c r="C21" s="191" t="s">
        <v>552</v>
      </c>
      <c r="D21" s="768"/>
      <c r="E21" s="770"/>
      <c r="F21" s="112">
        <v>1</v>
      </c>
    </row>
    <row r="22" spans="1:6">
      <c r="A22" s="700"/>
      <c r="B22" s="711"/>
      <c r="C22" s="178" t="s">
        <v>553</v>
      </c>
      <c r="D22" s="768"/>
      <c r="E22" s="770"/>
    </row>
    <row r="23" spans="1:6">
      <c r="A23" s="700"/>
      <c r="B23" s="711"/>
      <c r="C23" s="174" t="s">
        <v>554</v>
      </c>
      <c r="D23" s="768"/>
      <c r="E23" s="770"/>
    </row>
    <row r="24" spans="1:6" ht="13.5" customHeight="1">
      <c r="A24" s="610">
        <v>6</v>
      </c>
      <c r="B24" s="591" t="s">
        <v>559</v>
      </c>
      <c r="C24" s="191" t="s">
        <v>552</v>
      </c>
      <c r="D24" s="764" t="s">
        <v>12</v>
      </c>
      <c r="E24" s="762"/>
      <c r="F24" s="112">
        <v>1</v>
      </c>
    </row>
    <row r="25" spans="1:6">
      <c r="A25" s="590"/>
      <c r="B25" s="694"/>
      <c r="C25" s="181" t="s">
        <v>560</v>
      </c>
      <c r="D25" s="765"/>
      <c r="E25" s="763"/>
    </row>
    <row r="28" spans="1:6">
      <c r="B28" s="7"/>
      <c r="E28" s="5"/>
      <c r="F28" s="117"/>
    </row>
    <row r="29" spans="1:6">
      <c r="B29" s="35"/>
      <c r="E29" s="5"/>
      <c r="F29" s="117"/>
    </row>
    <row r="32" spans="1:6" ht="48" customHeight="1">
      <c r="B32" s="9"/>
    </row>
    <row r="40" spans="2:5">
      <c r="B40" s="1"/>
      <c r="C40" s="1"/>
      <c r="D40" s="1"/>
      <c r="E40" s="1"/>
    </row>
    <row r="84" spans="1:2">
      <c r="A84" s="12"/>
      <c r="B84" s="12"/>
    </row>
  </sheetData>
  <sheetProtection algorithmName="SHA-512" hashValue="K3LXoCS0lthoBjTFSCHzZx3aLS9BeKN/A2i/cXIWjtO4+h9zWbtlTXStBRu5gFLn3Uj+CoV8CDK21Xf4/Tvjpw==" saltValue="YOQHNHw4u8KhJRycX4TTXg==" spinCount="100000" sheet="1" objects="1" scenarios="1"/>
  <mergeCells count="27">
    <mergeCell ref="E18:E20"/>
    <mergeCell ref="E21:E23"/>
    <mergeCell ref="B2:C2"/>
    <mergeCell ref="A9:A11"/>
    <mergeCell ref="A12:A14"/>
    <mergeCell ref="A15:A17"/>
    <mergeCell ref="A18:A20"/>
    <mergeCell ref="B9:B11"/>
    <mergeCell ref="B12:B14"/>
    <mergeCell ref="B15:B17"/>
    <mergeCell ref="B18:B20"/>
    <mergeCell ref="E24:E25"/>
    <mergeCell ref="D24:D25"/>
    <mergeCell ref="B24:B25"/>
    <mergeCell ref="A24:A25"/>
    <mergeCell ref="B3:C3"/>
    <mergeCell ref="B4:C4"/>
    <mergeCell ref="A21:A23"/>
    <mergeCell ref="B21:B23"/>
    <mergeCell ref="D9:D11"/>
    <mergeCell ref="D12:D14"/>
    <mergeCell ref="D15:D17"/>
    <mergeCell ref="D18:D20"/>
    <mergeCell ref="D21:D23"/>
    <mergeCell ref="E9:E11"/>
    <mergeCell ref="E12:E14"/>
    <mergeCell ref="E15:E17"/>
  </mergeCells>
  <phoneticPr fontId="9" type="noConversion"/>
  <dataValidations count="1">
    <dataValidation type="list" allowBlank="1" showInputMessage="1" showErrorMessage="1" sqref="D24:D25" xr:uid="{E74A6014-04A3-40B9-98A7-EAE41C0C8D35}">
      <formula1>"Maak keuze,Ja,Nee"</formula1>
    </dataValidation>
  </dataValidations>
  <hyperlinks>
    <hyperlink ref="C9" r:id="rId1" display="https://wetten.overheid.nl/jci1.3:c:BWBR0020892&amp;hoofdstuk=9b&amp;paragraaf=9b.5&amp;artikel=46c&amp;z=2023-07-01&amp;g=2023-07-01" xr:uid="{AC46C585-6F34-4526-A322-F7149B19141A}"/>
    <hyperlink ref="C10" r:id="rId2" display="https://wetten.overheid.nl/jci1.3:c:BWBR0020892&amp;hoofdstuk=9b&amp;paragraaf=9b.5&amp;artikel=46d&amp;z=2023-07-01&amp;g=2023-07-01" xr:uid="{8D5B06D6-EACA-4EFE-BE64-96C364466818}"/>
    <hyperlink ref="C11" r:id="rId3" display="https://wetten.overheid.nl/jci1.3:c:BWBR0020892&amp;hoofdstuk=9b&amp;paragraaf=9b.5&amp;artikel=46e&amp;z=2023-07-01&amp;g=2023-07-01" xr:uid="{2CDB01A8-7F2C-4EC7-A1E0-8706BE4B6A53}"/>
    <hyperlink ref="C12" r:id="rId4" display="https://wetten.overheid.nl/jci1.3:c:BWBR0020892&amp;hoofdstuk=9b&amp;paragraaf=9b.5&amp;artikel=46c&amp;z=2023-07-01&amp;g=2023-07-01" xr:uid="{A6397956-675B-434B-83DC-9158D48A511E}"/>
    <hyperlink ref="C13" r:id="rId5" display="https://wetten.overheid.nl/jci1.3:c:BWBR0020892&amp;hoofdstuk=9b&amp;paragraaf=9b.5&amp;artikel=46d&amp;z=2023-07-01&amp;g=2023-07-01" xr:uid="{6ADA4224-FEA9-4F9B-8820-034FB970B415}"/>
    <hyperlink ref="C14" r:id="rId6" display="https://wetten.overheid.nl/jci1.3:c:BWBR0020892&amp;hoofdstuk=9b&amp;paragraaf=9b.5&amp;artikel=46e&amp;z=2023-07-01&amp;g=2023-07-01" xr:uid="{AAF1E48F-447E-458B-A417-91C0ACC8C0F6}"/>
    <hyperlink ref="C15" r:id="rId7" display="https://wetten.overheid.nl/jci1.3:c:BWBR0020892&amp;hoofdstuk=9b&amp;paragraaf=9b.5&amp;artikel=46c&amp;z=2023-07-01&amp;g=2023-07-01" xr:uid="{4C1F8E8B-0B15-401C-8DD6-307223E18AD9}"/>
    <hyperlink ref="C16" r:id="rId8" display="https://wetten.overheid.nl/jci1.3:c:BWBR0020892&amp;hoofdstuk=9b&amp;paragraaf=9b.5&amp;artikel=46d&amp;z=2023-07-01&amp;g=2023-07-01" xr:uid="{CDB548B0-4E02-48B6-8F8E-24BE4F11618D}"/>
    <hyperlink ref="C17" r:id="rId9" display="https://wetten.overheid.nl/jci1.3:c:BWBR0020892&amp;hoofdstuk=9b&amp;paragraaf=9b.5&amp;artikel=46e&amp;z=2023-07-01&amp;g=2023-07-01" xr:uid="{B191C24F-3C0D-44CA-86F0-DB68A9EB790A}"/>
    <hyperlink ref="C18" r:id="rId10" display="https://wetten.overheid.nl/jci1.3:c:BWBR0020892&amp;hoofdstuk=9b&amp;paragraaf=9b.5&amp;artikel=46c&amp;z=2023-07-01&amp;g=2023-07-01" xr:uid="{A3D7DE69-A07A-4812-977F-31D8C07AFFAC}"/>
    <hyperlink ref="C19" r:id="rId11" display="https://wetten.overheid.nl/jci1.3:c:BWBR0020892&amp;hoofdstuk=9b&amp;paragraaf=9b.5&amp;artikel=46d&amp;z=2023-07-01&amp;g=2023-07-01" xr:uid="{109D513C-372E-4441-90C4-628BD9BE9652}"/>
    <hyperlink ref="C20" r:id="rId12" display="https://wetten.overheid.nl/jci1.3:c:BWBR0020892&amp;hoofdstuk=9b&amp;paragraaf=9b.5&amp;artikel=46e&amp;z=2023-07-01&amp;g=2023-07-01" xr:uid="{2A8CAB4B-CDD0-40D5-9FAB-AE9BB9A1731E}"/>
    <hyperlink ref="C21" r:id="rId13" display="https://wetten.overheid.nl/jci1.3:c:BWBR0020892&amp;hoofdstuk=9b&amp;paragraaf=9b.5&amp;artikel=46c&amp;z=2023-07-01&amp;g=2023-07-01" xr:uid="{09230E86-56DD-4572-8F25-E4B04D4E60A3}"/>
    <hyperlink ref="C22" r:id="rId14" display="https://wetten.overheid.nl/jci1.3:c:BWBR0020892&amp;hoofdstuk=9b&amp;paragraaf=9b.5&amp;artikel=46d&amp;z=2023-07-01&amp;g=2023-07-01" xr:uid="{2571751A-32F2-4189-843B-BCE87A131959}"/>
    <hyperlink ref="C23" r:id="rId15" display="https://wetten.overheid.nl/jci1.3:c:BWBR0020892&amp;hoofdstuk=9b&amp;paragraaf=9b.5&amp;artikel=46e&amp;z=2023-07-01&amp;g=2023-07-01" xr:uid="{689E4951-BDCA-497F-B861-1BB32F953DA1}"/>
    <hyperlink ref="C24" r:id="rId16" display="https://wetten.overheid.nl/jci1.3:c:BWBR0020892&amp;hoofdstuk=9b&amp;paragraaf=9b.5&amp;artikel=46c&amp;z=2023-07-01&amp;g=2023-07-01" xr:uid="{7E134723-1B65-4096-A0BE-C994CA1C79D8}"/>
    <hyperlink ref="C25" r:id="rId17" display="https://wetten.overheid.nl/jci1.3:c:BWBR0020871&amp;paragraaf=8a&amp;artikel=23b&amp;z=2024-01-01&amp;g=2024-01-01" xr:uid="{4A58F834-20D1-48C6-9087-D6CAF62F41C5}"/>
    <hyperlink ref="D7" r:id="rId18" display="Bij dit sjabloon is een invulinstructie beschikbaar." xr:uid="{61FFDEA8-D724-458E-9D76-6012338B97BE}"/>
  </hyperlinks>
  <pageMargins left="0" right="0" top="0.74803149606299213" bottom="0.74803149606299213" header="0.31496062992125984" footer="0.31496062992125984"/>
  <pageSetup paperSize="8" fitToHeight="0" orientation="landscape" r:id="rId19"/>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83844-7ACE-40BB-9AB4-3CB05244CF05}">
  <sheetPr codeName="Blad16">
    <tabColor rgb="FFF6FDB0"/>
    <pageSetUpPr fitToPage="1"/>
  </sheetPr>
  <dimension ref="A2:H71"/>
  <sheetViews>
    <sheetView showGridLines="0" zoomScaleNormal="100" workbookViewId="0">
      <selection activeCell="D8" sqref="D8:D10"/>
    </sheetView>
  </sheetViews>
  <sheetFormatPr defaultRowHeight="15"/>
  <cols>
    <col min="1" max="1" width="8.7109375" style="113"/>
    <col min="2" max="2" width="71" customWidth="1"/>
    <col min="3" max="3" width="58.85546875" bestFit="1" customWidth="1"/>
    <col min="4" max="4" width="32.28515625" customWidth="1"/>
    <col min="5" max="5" width="40.85546875" bestFit="1" customWidth="1"/>
    <col min="6" max="6" width="9.140625" style="111" hidden="1" customWidth="1"/>
    <col min="7" max="7" width="9.140625" style="64"/>
  </cols>
  <sheetData>
    <row r="2" spans="1:8">
      <c r="B2" s="744" t="s">
        <v>561</v>
      </c>
      <c r="C2" s="746"/>
    </row>
    <row r="3" spans="1:8" ht="46.5" customHeight="1">
      <c r="B3" s="672" t="s">
        <v>335</v>
      </c>
      <c r="C3" s="672"/>
    </row>
    <row r="5" spans="1:8">
      <c r="A5" s="217"/>
      <c r="B5" s="118" t="s">
        <v>286</v>
      </c>
      <c r="C5" s="46" t="s">
        <v>143</v>
      </c>
      <c r="D5" s="47" t="s">
        <v>287</v>
      </c>
      <c r="E5" s="87" t="s">
        <v>288</v>
      </c>
    </row>
    <row r="6" spans="1:8" ht="90">
      <c r="A6" s="29"/>
      <c r="B6" s="498"/>
      <c r="C6" s="168"/>
      <c r="D6" s="491" t="s">
        <v>146</v>
      </c>
      <c r="E6" s="359" t="s">
        <v>148</v>
      </c>
      <c r="F6" s="364"/>
    </row>
    <row r="7" spans="1:8" s="27" customFormat="1">
      <c r="A7" s="219">
        <v>1</v>
      </c>
      <c r="B7" s="224" t="s">
        <v>336</v>
      </c>
      <c r="C7" s="160"/>
      <c r="D7" s="145"/>
      <c r="E7" s="146"/>
      <c r="F7" s="365" t="s">
        <v>7</v>
      </c>
      <c r="G7" s="367"/>
    </row>
    <row r="8" spans="1:8" s="27" customFormat="1">
      <c r="A8" s="570" t="s">
        <v>151</v>
      </c>
      <c r="B8" s="598" t="s">
        <v>562</v>
      </c>
      <c r="C8" s="230" t="s">
        <v>563</v>
      </c>
      <c r="D8" s="599" t="s">
        <v>12</v>
      </c>
      <c r="E8" s="777"/>
      <c r="F8" s="111">
        <v>1</v>
      </c>
      <c r="G8" s="367"/>
    </row>
    <row r="9" spans="1:8" ht="15" customHeight="1">
      <c r="A9" s="610"/>
      <c r="B9" s="631"/>
      <c r="C9" s="178" t="s">
        <v>564</v>
      </c>
      <c r="D9" s="776"/>
      <c r="E9" s="772"/>
    </row>
    <row r="10" spans="1:8">
      <c r="A10" s="736"/>
      <c r="B10" s="629"/>
      <c r="C10" s="174" t="s">
        <v>565</v>
      </c>
      <c r="D10" s="622"/>
      <c r="E10" s="762"/>
    </row>
    <row r="11" spans="1:8" ht="30">
      <c r="A11" s="233" t="s">
        <v>291</v>
      </c>
      <c r="B11" s="186" t="str">
        <f>IF(D8="Vba-methode","Deze vraag hoeft u niet te beantwoorden","Welke spreidingstermijn (uitgedrukt in jaren) past het fonds toe bij het berekenen van de standaardregel?")</f>
        <v>Welke spreidingstermijn (uitgedrukt in jaren) past het fonds toe bij het berekenen van de standaardregel?</v>
      </c>
      <c r="C11" s="176" t="s">
        <v>566</v>
      </c>
      <c r="D11" s="375"/>
      <c r="E11" s="431"/>
      <c r="F11" s="111">
        <f>IF(D$8="Vba-methode",0,1)</f>
        <v>1</v>
      </c>
      <c r="G11" s="405" t="s">
        <v>567</v>
      </c>
      <c r="H11" s="313"/>
    </row>
    <row r="12" spans="1:8" ht="30">
      <c r="A12" s="233" t="s">
        <v>294</v>
      </c>
      <c r="B12" s="186" t="str">
        <f>IF(OR(D8="Vba-methode",D11=10),"Deze vraag hoeft u niet te beantwoorden","Indien het fonds afwijkt van de standaard spreidingstermijn van 10 jaar, wat is de onderbouwing voor deze keuze? ")</f>
        <v xml:space="preserve">Indien het fonds afwijkt van de standaard spreidingstermijn van 10 jaar, wat is de onderbouwing voor deze keuze? </v>
      </c>
      <c r="C12" s="176" t="s">
        <v>566</v>
      </c>
      <c r="D12" s="375"/>
      <c r="E12" s="431"/>
      <c r="F12" s="111">
        <f>IF(D$8="Vba-methode",0,1)</f>
        <v>1</v>
      </c>
      <c r="G12" s="405" t="s">
        <v>568</v>
      </c>
    </row>
    <row r="13" spans="1:8" ht="30">
      <c r="A13" s="233" t="s">
        <v>296</v>
      </c>
      <c r="B13" s="199" t="str">
        <f>IF('0. Inhoudsopgave'!$C12="Flexibele premieregeling","Deze vraag hoeft u niet te beantwoorden","Wat is de omvang van de solidariteitsreserve bij invaren in het basisscenario? Druk uit in % van het totale vermogen.")</f>
        <v>Wat is de omvang van de solidariteitsreserve bij invaren in het basisscenario? Druk uit in % van het totale vermogen.</v>
      </c>
      <c r="C13" s="176" t="s">
        <v>569</v>
      </c>
      <c r="D13" s="375"/>
      <c r="E13" s="431"/>
      <c r="F13" s="351">
        <f>IF('0. Inhoudsopgave'!$C$12="Flexibele premieregeling",0,1)</f>
        <v>1</v>
      </c>
    </row>
    <row r="14" spans="1:8" ht="32.25" customHeight="1">
      <c r="A14" s="233" t="s">
        <v>298</v>
      </c>
      <c r="B14" s="199" t="str">
        <f>IF('0. Inhoudsopgave'!C12="Flexibele premieregeling","Deze vraag hoeft u niet te beantwoorden","Hoe bent u tot deze omvang gekomen en welke (kwantitatieve) onderbouwing heeft u daarbij?")</f>
        <v>Hoe bent u tot deze omvang gekomen en welke (kwantitatieve) onderbouwing heeft u daarbij?</v>
      </c>
      <c r="C14" s="176" t="s">
        <v>569</v>
      </c>
      <c r="D14" s="375"/>
      <c r="E14" s="431"/>
      <c r="F14" s="351">
        <f>IF('0. Inhoudsopgave'!$C$12="Flexibele premieregeling",0,1)</f>
        <v>1</v>
      </c>
    </row>
    <row r="15" spans="1:8">
      <c r="A15" s="233" t="s">
        <v>570</v>
      </c>
      <c r="B15" s="199" t="str">
        <f>IF('0. Inhoudsopgave'!C12="Solidaire premieregeling","Deze vraag hoeft u niet te beantwoorden",IF('9. FPR contract'!$D9="Nee","Deze vraag hoeft u niet te beantwoorden","Wat is de omvang van de risicodelingsreserve bij invaren in het basis scenario?  Druk uit in % van het totale vermogen."))</f>
        <v>Wat is de omvang van de risicodelingsreserve bij invaren in het basis scenario?  Druk uit in % van het totale vermogen.</v>
      </c>
      <c r="C15" s="176" t="s">
        <v>569</v>
      </c>
      <c r="D15" s="375"/>
      <c r="E15" s="431"/>
      <c r="F15" s="351">
        <f>IF('0. Inhoudsopgave'!$C$12="Solidaire premieregeling",0,IF('9. FPR contract'!$D$9="Nee",0,1))</f>
        <v>1</v>
      </c>
    </row>
    <row r="16" spans="1:8" ht="30.75" customHeight="1">
      <c r="A16" s="233" t="s">
        <v>571</v>
      </c>
      <c r="B16" s="199" t="str">
        <f>IF('0. Inhoudsopgave'!C12="Solidaire premieregeling","Deze vraag hoeft u niet te beantwoorden",IF('9. FPR contract'!D9="Nee","Deze vraag hoeft u niet te beantwoorden","Hoe bent u tot deze omvang gekomen en welke (kwantitatieve) onderbouwing heeft u daarbij?"))</f>
        <v>Hoe bent u tot deze omvang gekomen en welke (kwantitatieve) onderbouwing heeft u daarbij?</v>
      </c>
      <c r="C16" s="176" t="s">
        <v>569</v>
      </c>
      <c r="D16" s="375"/>
      <c r="E16" s="431"/>
      <c r="F16" s="351">
        <f>IF('0. Inhoudsopgave'!$C$12="Solidaire premieregeling",0,IF('9. FPR contract'!$D$9="Nee",0,1))</f>
        <v>1</v>
      </c>
    </row>
    <row r="17" spans="1:6" ht="45">
      <c r="A17" s="233" t="s">
        <v>572</v>
      </c>
      <c r="B17" s="199" t="s">
        <v>573</v>
      </c>
      <c r="C17" s="176" t="s">
        <v>574</v>
      </c>
      <c r="D17" s="375"/>
      <c r="E17" s="431"/>
      <c r="F17" s="111">
        <v>1</v>
      </c>
    </row>
    <row r="18" spans="1:6" ht="30">
      <c r="A18" s="233" t="s">
        <v>575</v>
      </c>
      <c r="B18" s="199" t="str">
        <f>IF(D17="Nee","Deze vraag hoeft u niet te beantwoorden","Wat is de omvang van de compensatie/het compensatiedepot bij invaren in het basisscenario?  Druk uit in % van het totale vermogen.")</f>
        <v>Wat is de omvang van de compensatie/het compensatiedepot bij invaren in het basisscenario?  Druk uit in % van het totale vermogen.</v>
      </c>
      <c r="C18" s="176" t="s">
        <v>574</v>
      </c>
      <c r="D18" s="375"/>
      <c r="E18" s="431"/>
      <c r="F18" s="111">
        <f>IF(D$17="Nee",0,1)</f>
        <v>1</v>
      </c>
    </row>
    <row r="19" spans="1:6" ht="31.5" customHeight="1">
      <c r="A19" s="233" t="s">
        <v>576</v>
      </c>
      <c r="B19" s="199" t="str">
        <f>IF(D17="Nee","Deze vraag hoeft u niet te beantwoorden","Hoe bent u tot deze omvang gekomen en welke (kwantitatieve) onderbouwing heeft u daarbij?")</f>
        <v>Hoe bent u tot deze omvang gekomen en welke (kwantitatieve) onderbouwing heeft u daarbij?</v>
      </c>
      <c r="C19" s="176" t="s">
        <v>574</v>
      </c>
      <c r="D19" s="375"/>
      <c r="E19" s="431"/>
      <c r="F19" s="111">
        <f>IF(D$17="Nee",0,1)</f>
        <v>1</v>
      </c>
    </row>
    <row r="20" spans="1:6">
      <c r="A20" s="700" t="s">
        <v>305</v>
      </c>
      <c r="B20" s="711" t="s">
        <v>577</v>
      </c>
      <c r="C20" s="201" t="s">
        <v>578</v>
      </c>
      <c r="D20" s="687"/>
      <c r="E20" s="770"/>
      <c r="F20" s="364">
        <v>1</v>
      </c>
    </row>
    <row r="21" spans="1:6">
      <c r="A21" s="700"/>
      <c r="B21" s="702"/>
      <c r="C21" s="178" t="s">
        <v>579</v>
      </c>
      <c r="D21" s="684"/>
      <c r="E21" s="775"/>
      <c r="F21" s="364"/>
    </row>
    <row r="22" spans="1:6">
      <c r="A22" s="700"/>
      <c r="B22" s="702"/>
      <c r="C22" s="174" t="s">
        <v>580</v>
      </c>
      <c r="D22" s="684"/>
      <c r="E22" s="775"/>
      <c r="F22" s="364"/>
    </row>
    <row r="23" spans="1:6" ht="30">
      <c r="A23" s="233" t="s">
        <v>168</v>
      </c>
      <c r="B23" s="186" t="str">
        <f>IF(D8="Vba-methode","Deze vraag hoeft u niet te beantwoorden","Verklaar de verschillen tussen de standaardmethode en de standaardregel. Welke verschuivingen heeft het fonds toegepast bij de omrekenmethode?")</f>
        <v>Verklaar de verschillen tussen de standaardmethode en de standaardregel. Welke verschuivingen heeft het fonds toegepast bij de omrekenmethode?</v>
      </c>
      <c r="C23" s="176" t="s">
        <v>581</v>
      </c>
      <c r="D23" s="375"/>
      <c r="E23" s="431"/>
      <c r="F23" s="111">
        <f>IF(D$8="Vba-methode",0,1)</f>
        <v>1</v>
      </c>
    </row>
    <row r="24" spans="1:6" ht="46.5" customHeight="1">
      <c r="A24" s="499" t="s">
        <v>170</v>
      </c>
      <c r="B24" s="186" t="str">
        <f>IF(D8="Standaardmethode","Deze vraag hoeft u niet te beantwoorden","Welke toedeling is toegepast indien bij het invaren nog sprake is van onverdeeld vermogen na toepassing van de VBA-waardering van de huidige aanspraken?")</f>
        <v>Welke toedeling is toegepast indien bij het invaren nog sprake is van onverdeeld vermogen na toepassing van de VBA-waardering van de huidige aanspraken?</v>
      </c>
      <c r="C24" s="265"/>
      <c r="D24" s="375"/>
      <c r="E24" s="431"/>
      <c r="F24" s="111">
        <f>IF(D$8="Standaardmethode",0,1)</f>
        <v>1</v>
      </c>
    </row>
    <row r="25" spans="1:6" ht="30">
      <c r="A25" s="233" t="s">
        <v>582</v>
      </c>
      <c r="B25" s="186" t="s">
        <v>583</v>
      </c>
      <c r="C25" s="239"/>
      <c r="D25" s="388" t="s">
        <v>12</v>
      </c>
      <c r="E25" s="431"/>
      <c r="F25" s="111">
        <v>1</v>
      </c>
    </row>
    <row r="26" spans="1:6" ht="30">
      <c r="A26" s="494" t="s">
        <v>584</v>
      </c>
      <c r="B26" s="320" t="str">
        <f>IF(D25="Nee","Deze vraag hoeft u niet te beantwoorden","Wat zijn de doelstellingen van de operationele reserve, i.e. ter afdekking van welke risico's wordt de reserve gevormd?")</f>
        <v>Wat zijn de doelstellingen van de operationele reserve, i.e. ter afdekking van welke risico's wordt de reserve gevormd?</v>
      </c>
      <c r="C26" s="324"/>
      <c r="D26" s="376"/>
      <c r="E26" s="432"/>
      <c r="F26" s="111">
        <f>IF(D$25="Nee",0,1)</f>
        <v>1</v>
      </c>
    </row>
    <row r="27" spans="1:6" ht="18" customHeight="1">
      <c r="A27" s="309" t="s">
        <v>585</v>
      </c>
      <c r="B27" s="310" t="str">
        <f>IF(D25="Nee","Deze vraag hoeft u niet te beantwoorden","Hoe groot is de operationele reserve? Druk uit in % van het totale vermogen.")</f>
        <v>Hoe groot is de operationele reserve? Druk uit in % van het totale vermogen.</v>
      </c>
      <c r="C27" s="324"/>
      <c r="D27" s="376"/>
      <c r="E27" s="432"/>
      <c r="F27" s="111">
        <f t="shared" ref="F27:F28" si="0">IF(D$25="Nee",0,1)</f>
        <v>1</v>
      </c>
    </row>
    <row r="28" spans="1:6" ht="30.6" customHeight="1">
      <c r="A28" s="309" t="s">
        <v>586</v>
      </c>
      <c r="B28" s="310" t="str">
        <f>IF(D25="Nee","Deze vraag hoeft u niet te beantwoorden","Hoe heeft het pensioenfonds de omvang van de operationele reserve onderbouwd vanuit de vastgelegde doelen van de operationele reserve?")</f>
        <v>Hoe heeft het pensioenfonds de omvang van de operationele reserve onderbouwd vanuit de vastgelegde doelen van de operationele reserve?</v>
      </c>
      <c r="C28" s="324"/>
      <c r="D28" s="376"/>
      <c r="E28" s="432"/>
      <c r="F28" s="111">
        <f t="shared" si="0"/>
        <v>1</v>
      </c>
    </row>
    <row r="29" spans="1:6">
      <c r="A29" s="774" t="s">
        <v>587</v>
      </c>
      <c r="B29" s="773" t="s">
        <v>588</v>
      </c>
      <c r="C29" s="201" t="s">
        <v>589</v>
      </c>
      <c r="D29" s="594" t="s">
        <v>12</v>
      </c>
      <c r="E29" s="771"/>
      <c r="F29" s="111">
        <v>1</v>
      </c>
    </row>
    <row r="30" spans="1:6">
      <c r="A30" s="610"/>
      <c r="B30" s="591"/>
      <c r="C30" s="178" t="s">
        <v>590</v>
      </c>
      <c r="D30" s="593"/>
      <c r="E30" s="772"/>
    </row>
    <row r="31" spans="1:6">
      <c r="A31" s="736"/>
      <c r="B31" s="573"/>
      <c r="C31" s="178"/>
      <c r="D31" s="575"/>
      <c r="E31" s="762"/>
    </row>
    <row r="32" spans="1:6">
      <c r="A32" s="693" t="s">
        <v>591</v>
      </c>
      <c r="B32" s="592" t="s">
        <v>592</v>
      </c>
      <c r="C32" s="201" t="s">
        <v>589</v>
      </c>
      <c r="D32" s="594"/>
      <c r="E32" s="771"/>
      <c r="F32" s="111">
        <v>1</v>
      </c>
    </row>
    <row r="33" spans="1:8">
      <c r="A33" s="590"/>
      <c r="B33" s="694"/>
      <c r="C33" s="178" t="s">
        <v>590</v>
      </c>
      <c r="D33" s="714"/>
      <c r="E33" s="763"/>
    </row>
    <row r="34" spans="1:8">
      <c r="A34" s="219">
        <v>2</v>
      </c>
      <c r="B34" s="157" t="s">
        <v>593</v>
      </c>
      <c r="C34" s="158"/>
      <c r="D34" s="156"/>
      <c r="E34" s="149"/>
    </row>
    <row r="35" spans="1:8" ht="75">
      <c r="A35" s="249" t="s">
        <v>174</v>
      </c>
      <c r="B35" s="235" t="str">
        <f>IF($D17="Nee","Deze vraag hoeft u niet te beantwoorden",IF($D8="Standaardmethode","Deze vraag hoeft u niet te beantwoorden",G35))</f>
        <v>Is de inclusieve marktwaarde van de opgebouwde pensioenaanspraken en pensioenrechten na de collectieve waardeoverdracht ook zonder toedeling van de compensatie minimaal gelijk aan de inclusieve marktwaarde van de opgebouwde pensioenaanspraken en pensioenrechten voor de collectieve waardeoverdracht?</v>
      </c>
      <c r="C35" s="314" t="s">
        <v>594</v>
      </c>
      <c r="D35" s="390" t="s">
        <v>12</v>
      </c>
      <c r="E35" s="430"/>
      <c r="F35" s="366">
        <f>IF($D17="Nee",0,IF($D8="Standaardmethode",0,1))</f>
        <v>1</v>
      </c>
      <c r="G35" s="405" t="s">
        <v>595</v>
      </c>
    </row>
    <row r="36" spans="1:8" ht="49.5" customHeight="1">
      <c r="A36" s="233" t="s">
        <v>176</v>
      </c>
      <c r="B36" s="199" t="str">
        <f>IF($D$17="Nee","Deze vraag hoeft u niet te beantwoorden",IF($D8="Vba-methode","Deze vraag hoeft u niet te beantwoorden",G36))</f>
        <v>Wordt enkel vermogen aangewend voor de compensatie dat niet strekt ter dekking van de technische voorzieningen op het moment van de collectieve waardeoverdracht? (op dit wetsartikel bestaat een uitzondering, zie vraag 3.1a)</v>
      </c>
      <c r="C36" s="176" t="s">
        <v>596</v>
      </c>
      <c r="D36" s="388" t="s">
        <v>12</v>
      </c>
      <c r="E36" s="431"/>
      <c r="F36" s="351">
        <f>IF($D$17="Nee",0,IF($D8="Vba-methode",0,1))</f>
        <v>1</v>
      </c>
      <c r="G36" s="405" t="s">
        <v>597</v>
      </c>
    </row>
    <row r="37" spans="1:8" ht="48" customHeight="1">
      <c r="A37" s="233" t="s">
        <v>178</v>
      </c>
      <c r="B37" s="199" t="str">
        <f>IF(D17="Nee","Deze vraag hoeft u niet te beantwoorden","Op welke wijze wordt het vermogen aan de compensatie/het compensatiedepot toebedeeld?")</f>
        <v>Op welke wijze wordt het vermogen aan de compensatie/het compensatiedepot toebedeeld?</v>
      </c>
      <c r="C37" s="176" t="s">
        <v>598</v>
      </c>
      <c r="D37" s="375"/>
      <c r="E37" s="431"/>
      <c r="F37" s="111">
        <f>IF(D$17="Nee",0,1)</f>
        <v>1</v>
      </c>
    </row>
    <row r="38" spans="1:8" ht="45">
      <c r="A38" s="233" t="s">
        <v>179</v>
      </c>
      <c r="B38" s="199" t="str">
        <f>IF(D17="Nee","Deze vraag hoeft u niet te beantwoorden","Wat zijn de toedeelregels van de compensatie/het compensatiedepot aan deelnemers? Benoem in ieder geval het cohort dat het meest profiteert van de toedeling uit compensatie en welk cohort het minst.")</f>
        <v>Wat zijn de toedeelregels van de compensatie/het compensatiedepot aan deelnemers? Benoem in ieder geval het cohort dat het meest profiteert van de toedeling uit compensatie en welk cohort het minst.</v>
      </c>
      <c r="C38" s="176" t="s">
        <v>598</v>
      </c>
      <c r="D38" s="375"/>
      <c r="E38" s="431"/>
      <c r="F38" s="111">
        <f t="shared" ref="F38:F42" si="1">IF(D$17="Nee",0,1)</f>
        <v>1</v>
      </c>
    </row>
    <row r="39" spans="1:8" ht="30">
      <c r="A39" s="233" t="s">
        <v>266</v>
      </c>
      <c r="B39" s="199" t="str">
        <f>IF(D17="Nee","Deze vraag hoeft u niet te beantwoorden","Komt de omvang van het compensatiedepot overeen met wat is afgesproken in het financieringsplan?")</f>
        <v>Komt de omvang van het compensatiedepot overeen met wat is afgesproken in het financieringsplan?</v>
      </c>
      <c r="C39" s="176" t="s">
        <v>599</v>
      </c>
      <c r="D39" s="388" t="s">
        <v>12</v>
      </c>
      <c r="E39" s="431"/>
      <c r="F39" s="111">
        <f t="shared" si="1"/>
        <v>1</v>
      </c>
    </row>
    <row r="40" spans="1:8" ht="45">
      <c r="A40" s="233" t="s">
        <v>269</v>
      </c>
      <c r="B40" s="199" t="str">
        <f>IF(D17="Nee","Deze vraag hoeft u niet te beantwoorden","Krijgen werknemers binnen hetzelfde leeftijdscohort recht op dezelfde compensatie, ongeacht of de werknemer bij aanvang van de compensatieperiode al in dienst was bij de werkgever?")</f>
        <v>Krijgen werknemers binnen hetzelfde leeftijdscohort recht op dezelfde compensatie, ongeacht of de werknemer bij aanvang van de compensatieperiode al in dienst was bij de werkgever?</v>
      </c>
      <c r="C40" s="176" t="s">
        <v>599</v>
      </c>
      <c r="D40" s="388" t="s">
        <v>12</v>
      </c>
      <c r="E40" s="431"/>
      <c r="F40" s="111">
        <f t="shared" si="1"/>
        <v>1</v>
      </c>
    </row>
    <row r="41" spans="1:8" ht="45">
      <c r="A41" s="233" t="s">
        <v>271</v>
      </c>
      <c r="B41" s="199" t="str">
        <f>IF(D17="Nee","Deze vraag hoeft u niet te beantwoorden","Wordt de compensatie tijdsevenredig toegekend over de afgesproken compensatieperiode, die aanvangt op de ingangsdatum van de gewijzigde pensioenovereenkomst tot uiterlijk 31 december 2036?")</f>
        <v>Wordt de compensatie tijdsevenredig toegekend over de afgesproken compensatieperiode, die aanvangt op de ingangsdatum van de gewijzigde pensioenovereenkomst tot uiterlijk 31 december 2036?</v>
      </c>
      <c r="C41" s="176" t="s">
        <v>599</v>
      </c>
      <c r="D41" s="388" t="s">
        <v>12</v>
      </c>
      <c r="E41" s="431"/>
      <c r="F41" s="111">
        <f t="shared" si="1"/>
        <v>1</v>
      </c>
    </row>
    <row r="42" spans="1:8" ht="30">
      <c r="A42" s="252" t="s">
        <v>273</v>
      </c>
      <c r="B42" s="200" t="str">
        <f>IF(D17="Nee","Deze vraag hoeft u niet te beantwoorden","Wordt de compensatie gefinancierd op het moment dat de compensatie onvoorwaardelijk wordt toegekend?")</f>
        <v>Wordt de compensatie gefinancierd op het moment dat de compensatie onvoorwaardelijk wordt toegekend?</v>
      </c>
      <c r="C42" s="193" t="s">
        <v>599</v>
      </c>
      <c r="D42" s="391" t="s">
        <v>12</v>
      </c>
      <c r="E42" s="433"/>
      <c r="F42" s="111">
        <f t="shared" si="1"/>
        <v>1</v>
      </c>
    </row>
    <row r="43" spans="1:8">
      <c r="A43" s="219">
        <v>3</v>
      </c>
      <c r="B43" s="163" t="s">
        <v>600</v>
      </c>
      <c r="C43" s="161"/>
      <c r="D43" s="156"/>
      <c r="E43" s="149"/>
    </row>
    <row r="44" spans="1:8" ht="75">
      <c r="A44" s="249" t="s">
        <v>601</v>
      </c>
      <c r="B44" s="250" t="s">
        <v>602</v>
      </c>
      <c r="C44" s="185" t="s">
        <v>603</v>
      </c>
      <c r="D44" s="407" t="s">
        <v>12</v>
      </c>
      <c r="E44" s="430"/>
      <c r="F44" s="111">
        <v>1</v>
      </c>
      <c r="H44" s="5"/>
    </row>
    <row r="45" spans="1:8">
      <c r="A45" s="488" t="s">
        <v>604</v>
      </c>
      <c r="B45" s="467" t="s">
        <v>605</v>
      </c>
      <c r="C45" s="176" t="s">
        <v>603</v>
      </c>
      <c r="D45" s="408" t="s">
        <v>12</v>
      </c>
      <c r="E45" s="465"/>
      <c r="F45" s="111">
        <v>1</v>
      </c>
      <c r="H45" s="5"/>
    </row>
    <row r="46" spans="1:8" ht="30">
      <c r="A46" s="488" t="s">
        <v>606</v>
      </c>
      <c r="B46" s="467" t="s">
        <v>607</v>
      </c>
      <c r="C46" s="176" t="s">
        <v>603</v>
      </c>
      <c r="D46" s="408" t="s">
        <v>12</v>
      </c>
      <c r="E46" s="465"/>
      <c r="F46" s="111">
        <v>1</v>
      </c>
      <c r="H46" s="5"/>
    </row>
    <row r="47" spans="1:8" ht="33" customHeight="1">
      <c r="A47" s="233" t="s">
        <v>239</v>
      </c>
      <c r="B47" s="237" t="str">
        <f>IF('0. Inhoudsopgave'!$C12="Flexibele premieregeling","Deze vraag hoeft u niet te beantwoorden","Indien vermogen wordt aangewend voor de vulling van de solidariteitsreserve, ligt hieraan een verzoek van de werkgever ten grondslag?")</f>
        <v>Indien vermogen wordt aangewend voor de vulling van de solidariteitsreserve, ligt hieraan een verzoek van de werkgever ten grondslag?</v>
      </c>
      <c r="C47" s="176" t="s">
        <v>608</v>
      </c>
      <c r="D47" s="408" t="s">
        <v>12</v>
      </c>
      <c r="E47" s="431"/>
      <c r="F47" s="351">
        <f>IF('0. Inhoudsopgave'!$C12="Flexibele premieregeling",0,1)</f>
        <v>1</v>
      </c>
      <c r="H47" s="5"/>
    </row>
    <row r="48" spans="1:8" ht="32.25" customHeight="1">
      <c r="A48" s="233" t="s">
        <v>498</v>
      </c>
      <c r="B48" s="237" t="str">
        <f>IF('0. Inhoudsopgave'!C12="Solidaire premieregeling","Deze vraag hoeft u niet te beantwoorden",IF('9. FPR contract'!$D9="Nee","Deze vraag hoeft u niet te beantwoorden","Indien vermogen wordt aangewend voor de vulling van de risicodelingsreserve, ligt hieraan een verzoek van de werkgever ten grondslag?"))</f>
        <v>Indien vermogen wordt aangewend voor de vulling van de risicodelingsreserve, ligt hieraan een verzoek van de werkgever ten grondslag?</v>
      </c>
      <c r="C48" s="176" t="s">
        <v>608</v>
      </c>
      <c r="D48" s="408" t="s">
        <v>12</v>
      </c>
      <c r="E48" s="431"/>
      <c r="F48" s="351">
        <f>IF( '0. Inhoudsopgave'!C12="Solidaire premieregeling",0,IF('9. FPR contract'!$D9="Nee",0,1))</f>
        <v>1</v>
      </c>
      <c r="H48" s="5"/>
    </row>
    <row r="49" spans="1:8" ht="33" customHeight="1">
      <c r="A49" s="233" t="s">
        <v>499</v>
      </c>
      <c r="B49" s="237" t="str">
        <f>IF($D17="Nee","Deze vraag hoeft u niet te beantwoorden","Indien vermogen wordt aangewend voor de vulling van het compensatiedepot, ligt hieraan een verzoek van de werkgever ten grondslag?")</f>
        <v>Indien vermogen wordt aangewend voor de vulling van het compensatiedepot, ligt hieraan een verzoek van de werkgever ten grondslag?</v>
      </c>
      <c r="C49" s="176" t="s">
        <v>608</v>
      </c>
      <c r="D49" s="408" t="s">
        <v>12</v>
      </c>
      <c r="E49" s="431"/>
      <c r="F49" s="351">
        <f>IF($D17="Nee",0,1)</f>
        <v>1</v>
      </c>
      <c r="H49" s="5"/>
    </row>
    <row r="50" spans="1:8" ht="30">
      <c r="A50" s="233" t="s">
        <v>187</v>
      </c>
      <c r="B50" s="266" t="str">
        <f>IF(D8="Standaardmethode","Deze vraag hoeft u niet te beantwoorden","Hoeveel risico-neutrale scenario's zijn bij de toepassing van de vba-methode voor de vermogenstoedeling gebruikt voor de berekeningen?")</f>
        <v>Hoeveel risico-neutrale scenario's zijn bij de toepassing van de vba-methode voor de vermogenstoedeling gebruikt voor de berekeningen?</v>
      </c>
      <c r="C50" s="176" t="s">
        <v>609</v>
      </c>
      <c r="D50" s="375"/>
      <c r="E50" s="431"/>
      <c r="F50" s="111">
        <f>IF(D$8="Standaardmethode",0,1)</f>
        <v>1</v>
      </c>
    </row>
    <row r="51" spans="1:8" ht="45">
      <c r="A51" s="233" t="s">
        <v>610</v>
      </c>
      <c r="B51" s="186" t="s">
        <v>611</v>
      </c>
      <c r="C51" s="176" t="s">
        <v>612</v>
      </c>
      <c r="D51" s="388" t="s">
        <v>12</v>
      </c>
      <c r="E51" s="431"/>
      <c r="F51" s="111">
        <v>1</v>
      </c>
    </row>
    <row r="52" spans="1:8" ht="30">
      <c r="A52" s="233" t="s">
        <v>613</v>
      </c>
      <c r="B52" s="186" t="str">
        <f>IF(D51="Ja","Deze vraag hoeft u niet te beantwoorden","Is de waarde voor iedere andere deelnemer niet meer dan de technische voorziening?")</f>
        <v>Is de waarde voor iedere andere deelnemer niet meer dan de technische voorziening?</v>
      </c>
      <c r="C52" s="176" t="s">
        <v>612</v>
      </c>
      <c r="D52" s="388" t="s">
        <v>12</v>
      </c>
      <c r="E52" s="431"/>
      <c r="F52" s="111">
        <f>IF(D51="Ja",0,1)</f>
        <v>1</v>
      </c>
    </row>
    <row r="53" spans="1:8" ht="45">
      <c r="A53" s="233" t="s">
        <v>614</v>
      </c>
      <c r="B53" s="186" t="str">
        <f>IF(OR(AND(D51="Ja"),AND(D51="Nee",D52="Ja")),"Deze vraag hoeft u niet te beantwoorden","Is dit meerdere ten opzichte van de technische voorziening gevolg van compensatie door het toekennen van extra pensioenaanspraken? Zo niet, licht toe.")</f>
        <v>Is dit meerdere ten opzichte van de technische voorziening gevolg van compensatie door het toekennen van extra pensioenaanspraken? Zo niet, licht toe.</v>
      </c>
      <c r="C53" s="176" t="s">
        <v>612</v>
      </c>
      <c r="D53" s="375"/>
      <c r="E53" s="431"/>
      <c r="F53" s="111">
        <v>1</v>
      </c>
    </row>
    <row r="54" spans="1:8" ht="30">
      <c r="A54" s="233" t="s">
        <v>615</v>
      </c>
      <c r="B54" s="186" t="s">
        <v>616</v>
      </c>
      <c r="C54" s="176" t="s">
        <v>617</v>
      </c>
      <c r="D54" s="388" t="s">
        <v>12</v>
      </c>
      <c r="E54" s="431"/>
      <c r="F54" s="111">
        <v>1</v>
      </c>
    </row>
    <row r="55" spans="1:8" ht="45">
      <c r="A55" s="233" t="s">
        <v>618</v>
      </c>
      <c r="B55" s="186" t="str">
        <f>IF(D54="Ja","Deze vraag hoeft u niet te beantwoorden",G55)</f>
        <v>Zo nee, geldt dan dat de technische voorziening voor de pensioenaanspraak of het pensioenrecht van de deelnemer lager is en dat de waarde tenminste de technische voorziening bedraagt?</v>
      </c>
      <c r="C55" s="176" t="s">
        <v>617</v>
      </c>
      <c r="D55" s="388" t="s">
        <v>12</v>
      </c>
      <c r="E55" s="431"/>
      <c r="F55" s="111">
        <f>IF(D54="Ja",0,1)</f>
        <v>1</v>
      </c>
      <c r="G55" s="409" t="s">
        <v>619</v>
      </c>
    </row>
    <row r="56" spans="1:8" ht="60">
      <c r="A56" s="233" t="s">
        <v>502</v>
      </c>
      <c r="B56" s="186" t="str">
        <f>IF(D8="Standaardmethode","Deze vraag hoeft u niet te beantwoorden","Is per cohort de marktwaarde van de opgebouwde pensioenaanspraken en pensioenrechten na de collectieve waardeoverdracht minimaal gelijk aan de marktwaarde van de opgebouwde pensioenaanspraken en pensioenrechten vóór de collectieve waardeoverdracht?")</f>
        <v>Is per cohort de marktwaarde van de opgebouwde pensioenaanspraken en pensioenrechten na de collectieve waardeoverdracht minimaal gelijk aan de marktwaarde van de opgebouwde pensioenaanspraken en pensioenrechten vóór de collectieve waardeoverdracht?</v>
      </c>
      <c r="C56" s="176" t="s">
        <v>620</v>
      </c>
      <c r="D56" s="388" t="s">
        <v>12</v>
      </c>
      <c r="E56" s="431"/>
      <c r="F56" s="111">
        <f>IF(D$8="Standaardmethode",0,1)</f>
        <v>1</v>
      </c>
    </row>
    <row r="57" spans="1:8" ht="75">
      <c r="A57" s="233" t="s">
        <v>504</v>
      </c>
      <c r="B57" s="186" t="s">
        <v>621</v>
      </c>
      <c r="C57" s="176" t="s">
        <v>622</v>
      </c>
      <c r="D57" s="375"/>
      <c r="E57" s="431"/>
      <c r="F57" s="111">
        <v>1</v>
      </c>
    </row>
    <row r="58" spans="1:8" ht="30">
      <c r="A58" s="233" t="s">
        <v>623</v>
      </c>
      <c r="B58" s="186" t="str">
        <f>IF(D8="Vba-methode","Deze vraag hoeft u niet te beantwoorden","Wanneer er bij een dekkingsgraad tussen 105% en 110% is afgeweken van de standaardregel, is ten hoogste 5% van het vermogen verschoven?")</f>
        <v>Wanneer er bij een dekkingsgraad tussen 105% en 110% is afgeweken van de standaardregel, is ten hoogste 5% van het vermogen verschoven?</v>
      </c>
      <c r="C58" s="176" t="s">
        <v>624</v>
      </c>
      <c r="D58" s="388" t="s">
        <v>12</v>
      </c>
      <c r="E58" s="431"/>
      <c r="F58" s="111">
        <f>IF(D$8="Vba-methode",0,1)</f>
        <v>1</v>
      </c>
    </row>
    <row r="59" spans="1:8" ht="75">
      <c r="A59" s="252" t="s">
        <v>625</v>
      </c>
      <c r="B59" s="188" t="str">
        <f>IF(D8="Vba-methode","Deze vraag hoeft u niet te beantwoorden","Wanneer er bij een dekkingsgraad boven de 110% is afgeweken van de standaardregel, is de waarde van de")&amp;IF(D8="Vba-methode",""," pensioenaanspraak of het pensioenrecht van iedere pensioendeelnemer tenminste 95% van de uitkomst van de standaardregel na initiële vulling van een solidariteitsreserve, een risicodelingsreserve of compensatiedepot?")</f>
        <v>Wanneer er bij een dekkingsgraad boven de 110% is afgeweken van de standaardregel, is de waarde van de pensioenaanspraak of het pensioenrecht van iedere pensioendeelnemer tenminste 95% van de uitkomst van de standaardregel na initiële vulling van een solidariteitsreserve, een risicodelingsreserve of compensatiedepot?</v>
      </c>
      <c r="C59" s="193" t="s">
        <v>624</v>
      </c>
      <c r="D59" s="391" t="s">
        <v>12</v>
      </c>
      <c r="E59" s="433"/>
      <c r="F59" s="111">
        <f>IF(D$8="Vba-methode",0,1)</f>
        <v>1</v>
      </c>
    </row>
    <row r="60" spans="1:8">
      <c r="A60" s="219">
        <v>4</v>
      </c>
      <c r="B60" s="163" t="s">
        <v>626</v>
      </c>
      <c r="C60" s="162"/>
      <c r="D60" s="156"/>
      <c r="E60" s="149"/>
    </row>
    <row r="61" spans="1:8" ht="45">
      <c r="A61" s="249" t="s">
        <v>192</v>
      </c>
      <c r="B61" s="267" t="s">
        <v>627</v>
      </c>
      <c r="C61" s="185" t="s">
        <v>628</v>
      </c>
      <c r="D61" s="390" t="s">
        <v>12</v>
      </c>
      <c r="E61" s="430"/>
      <c r="F61" s="111">
        <v>1</v>
      </c>
    </row>
    <row r="62" spans="1:8" ht="30">
      <c r="A62" s="233" t="s">
        <v>194</v>
      </c>
      <c r="B62" s="266" t="s">
        <v>629</v>
      </c>
      <c r="C62" s="176" t="s">
        <v>628</v>
      </c>
      <c r="D62" s="375"/>
      <c r="E62" s="431"/>
      <c r="F62" s="111">
        <v>1</v>
      </c>
    </row>
    <row r="63" spans="1:8" ht="33" customHeight="1">
      <c r="A63" s="233" t="s">
        <v>196</v>
      </c>
      <c r="B63" s="266" t="s">
        <v>630</v>
      </c>
      <c r="C63" s="176" t="s">
        <v>628</v>
      </c>
      <c r="D63" s="375"/>
      <c r="E63" s="431"/>
      <c r="F63" s="111">
        <v>1</v>
      </c>
    </row>
    <row r="64" spans="1:8" ht="45">
      <c r="A64" s="252" t="s">
        <v>387</v>
      </c>
      <c r="B64" s="268" t="s">
        <v>631</v>
      </c>
      <c r="C64" s="193" t="s">
        <v>632</v>
      </c>
      <c r="D64" s="378"/>
      <c r="E64" s="433"/>
      <c r="F64" s="111">
        <v>1</v>
      </c>
    </row>
    <row r="65" spans="1:6">
      <c r="A65" s="219">
        <v>5</v>
      </c>
      <c r="B65" s="163" t="s">
        <v>633</v>
      </c>
      <c r="C65" s="161"/>
      <c r="D65" s="156"/>
      <c r="E65" s="149"/>
    </row>
    <row r="66" spans="1:6" ht="30">
      <c r="A66" s="249" t="s">
        <v>634</v>
      </c>
      <c r="B66" s="235" t="s">
        <v>635</v>
      </c>
      <c r="C66" s="185" t="s">
        <v>636</v>
      </c>
      <c r="D66" s="390" t="s">
        <v>12</v>
      </c>
      <c r="E66" s="430"/>
      <c r="F66" s="111">
        <v>1</v>
      </c>
    </row>
    <row r="67" spans="1:6" ht="30">
      <c r="A67" s="233" t="s">
        <v>637</v>
      </c>
      <c r="B67" s="199" t="str">
        <f>IF(D66="Nee","Deze vraag hoeft u niet te beantwoorden","Geef een onderbouwing waarom u onderscheid gemaakt heeft tussen mannen en vrouwen.")</f>
        <v>Geef een onderbouwing waarom u onderscheid gemaakt heeft tussen mannen en vrouwen.</v>
      </c>
      <c r="C67" s="176" t="s">
        <v>636</v>
      </c>
      <c r="D67" s="375"/>
      <c r="E67" s="431"/>
      <c r="F67" s="111">
        <f>IF(D66="Nee",0,1)</f>
        <v>1</v>
      </c>
    </row>
    <row r="68" spans="1:6">
      <c r="A68" s="233" t="s">
        <v>393</v>
      </c>
      <c r="B68" s="237" t="s">
        <v>638</v>
      </c>
      <c r="C68" s="238"/>
      <c r="D68" s="408" t="s">
        <v>12</v>
      </c>
      <c r="E68" s="431"/>
      <c r="F68" s="111">
        <v>1</v>
      </c>
    </row>
    <row r="69" spans="1:6" ht="30">
      <c r="A69" s="233" t="s">
        <v>396</v>
      </c>
      <c r="B69" s="237" t="str">
        <f>IF(D68="Ja","Deze vraag hoeft u niet te beantwoorden","Hoe heeft het fonds bepaald welke deel van het totale vermogen van het fonds wél en welk deel niet ingevaren wordt?")</f>
        <v>Hoe heeft het fonds bepaald welke deel van het totale vermogen van het fonds wél en welk deel niet ingevaren wordt?</v>
      </c>
      <c r="C69" s="238"/>
      <c r="D69" s="375"/>
      <c r="E69" s="431"/>
      <c r="F69" s="111">
        <f>IF(D68="Ja",0,1)</f>
        <v>1</v>
      </c>
    </row>
    <row r="70" spans="1:6" ht="165">
      <c r="A70" s="233" t="s">
        <v>639</v>
      </c>
      <c r="B70" s="237" t="s">
        <v>640</v>
      </c>
      <c r="C70" s="238"/>
      <c r="D70" s="408" t="s">
        <v>12</v>
      </c>
      <c r="E70" s="431"/>
      <c r="F70" s="111">
        <v>1</v>
      </c>
    </row>
    <row r="71" spans="1:6">
      <c r="A71" s="252" t="s">
        <v>641</v>
      </c>
      <c r="B71" s="269" t="str">
        <f>IF(D70="Ja","Deze vraag hoeft u niet te beantwoorden","Geef een toelichting waarom u de vorige vraag met 'nee' beantwoord hebt.")</f>
        <v>Geef een toelichting waarom u de vorige vraag met 'nee' beantwoord hebt.</v>
      </c>
      <c r="C71" s="270"/>
      <c r="D71" s="378"/>
      <c r="E71" s="433"/>
      <c r="F71" s="111">
        <f>IF(D70="Ja",0,1)</f>
        <v>1</v>
      </c>
    </row>
  </sheetData>
  <sheetProtection algorithmName="SHA-512" hashValue="2O4ya+XU3ErJoePuZN/QpgBtK0jLWMghxyfjunKIxXGnv04hs6eBCFJbCAQefZDQSQEER75RHOT8/C/uFni3ZQ==" saltValue="47DXLVbrf7Hj2I21Qhl0Kw==" spinCount="100000" sheet="1" objects="1" scenarios="1"/>
  <mergeCells count="18">
    <mergeCell ref="B2:C2"/>
    <mergeCell ref="A20:A22"/>
    <mergeCell ref="B20:B22"/>
    <mergeCell ref="D20:D22"/>
    <mergeCell ref="E20:E22"/>
    <mergeCell ref="A8:A10"/>
    <mergeCell ref="B8:B10"/>
    <mergeCell ref="D8:D10"/>
    <mergeCell ref="E8:E10"/>
    <mergeCell ref="E29:E31"/>
    <mergeCell ref="B3:C3"/>
    <mergeCell ref="A32:A33"/>
    <mergeCell ref="B32:B33"/>
    <mergeCell ref="D32:D33"/>
    <mergeCell ref="E32:E33"/>
    <mergeCell ref="B29:B31"/>
    <mergeCell ref="A29:A31"/>
    <mergeCell ref="D29:D31"/>
  </mergeCells>
  <conditionalFormatting sqref="B11:B16">
    <cfRule type="containsText" dxfId="83" priority="16" operator="containsText" text="niet te beantwoorden">
      <formula>NOT(ISERROR(SEARCH("niet te beantwoorden",B11)))</formula>
    </cfRule>
  </conditionalFormatting>
  <conditionalFormatting sqref="B14:B17">
    <cfRule type="expression" dxfId="82" priority="33">
      <formula>#REF!="Solidair"</formula>
    </cfRule>
  </conditionalFormatting>
  <conditionalFormatting sqref="B18:B19">
    <cfRule type="containsText" dxfId="81" priority="27" operator="containsText" text="niet te beantwoorden">
      <formula>NOT(ISERROR(SEARCH("niet te beantwoorden",B18)))</formula>
    </cfRule>
  </conditionalFormatting>
  <conditionalFormatting sqref="B19">
    <cfRule type="expression" dxfId="80" priority="30">
      <formula>#REF!="Solidair"</formula>
    </cfRule>
  </conditionalFormatting>
  <conditionalFormatting sqref="B23:B24">
    <cfRule type="containsText" dxfId="79" priority="26" operator="containsText" text="niet te beantwoorden">
      <formula>NOT(ISERROR(SEARCH("niet te beantwoorden",B23)))</formula>
    </cfRule>
  </conditionalFormatting>
  <conditionalFormatting sqref="B26:B29 B32">
    <cfRule type="containsText" dxfId="78" priority="13" operator="containsText" text="niet te beantwoorden">
      <formula>NOT(ISERROR(SEARCH("niet te beantwoorden",B26)))</formula>
    </cfRule>
  </conditionalFormatting>
  <conditionalFormatting sqref="B34:B42">
    <cfRule type="expression" dxfId="77" priority="32">
      <formula>$D$51="Nee"</formula>
    </cfRule>
  </conditionalFormatting>
  <conditionalFormatting sqref="B35:B42">
    <cfRule type="containsText" dxfId="76" priority="24" operator="containsText" text="niet te beantwoorden">
      <formula>NOT(ISERROR(SEARCH("niet te beantwoorden",B35)))</formula>
    </cfRule>
  </conditionalFormatting>
  <conditionalFormatting sqref="B36:B37">
    <cfRule type="expression" dxfId="75" priority="31">
      <formula>$D$42="Vba-methode"</formula>
    </cfRule>
  </conditionalFormatting>
  <conditionalFormatting sqref="B47:B50">
    <cfRule type="containsText" dxfId="74" priority="15" operator="containsText" text="niet te beantwoorden">
      <formula>NOT(ISERROR(SEARCH("niet te beantwoorden",B47)))</formula>
    </cfRule>
  </conditionalFormatting>
  <conditionalFormatting sqref="B52:B53">
    <cfRule type="containsText" dxfId="73" priority="22" operator="containsText" text="niet te beantwoorden">
      <formula>NOT(ISERROR(SEARCH("niet te beantwoorden",B52)))</formula>
    </cfRule>
  </conditionalFormatting>
  <conditionalFormatting sqref="B55:B59">
    <cfRule type="containsText" dxfId="72" priority="20" operator="containsText" text="niet te beantwoorden">
      <formula>NOT(ISERROR(SEARCH("niet te beantwoorden",B55)))</formula>
    </cfRule>
  </conditionalFormatting>
  <conditionalFormatting sqref="B56:B58">
    <cfRule type="expression" dxfId="71" priority="35">
      <formula>$D$74="Standaard methode"</formula>
    </cfRule>
  </conditionalFormatting>
  <conditionalFormatting sqref="B58:B59">
    <cfRule type="expression" dxfId="70" priority="63">
      <formula>$D$74="Vba-methode"</formula>
    </cfRule>
  </conditionalFormatting>
  <conditionalFormatting sqref="B67">
    <cfRule type="containsText" dxfId="69" priority="19" operator="containsText" text="niet te beantwoorden">
      <formula>NOT(ISERROR(SEARCH("niet te beantwoorden",B67)))</formula>
    </cfRule>
  </conditionalFormatting>
  <conditionalFormatting sqref="B69">
    <cfRule type="containsText" dxfId="68" priority="18" operator="containsText" text="niet te beantwoorden">
      <formula>NOT(ISERROR(SEARCH("niet te beantwoorden",B69)))</formula>
    </cfRule>
  </conditionalFormatting>
  <conditionalFormatting sqref="B71">
    <cfRule type="containsText" dxfId="67" priority="17" operator="containsText" text="niet te beantwoorden">
      <formula>NOT(ISERROR(SEARCH("niet te beantwoorden",B71)))</formula>
    </cfRule>
  </conditionalFormatting>
  <conditionalFormatting sqref="F13:F16">
    <cfRule type="containsText" dxfId="66" priority="10" operator="containsText" text="niet te beantwoorden">
      <formula>NOT(ISERROR(SEARCH("niet te beantwoorden",F13)))</formula>
    </cfRule>
  </conditionalFormatting>
  <conditionalFormatting sqref="F15:F16">
    <cfRule type="expression" dxfId="65" priority="11">
      <formula>#REF!="Solidair"</formula>
    </cfRule>
  </conditionalFormatting>
  <conditionalFormatting sqref="F35:F36">
    <cfRule type="containsText" dxfId="64" priority="5" operator="containsText" text="niet te beantwoorden">
      <formula>NOT(ISERROR(SEARCH("niet te beantwoorden",F35)))</formula>
    </cfRule>
    <cfRule type="expression" dxfId="63" priority="7">
      <formula>$D$51="Nee"</formula>
    </cfRule>
  </conditionalFormatting>
  <conditionalFormatting sqref="F36">
    <cfRule type="expression" dxfId="62" priority="6">
      <formula>$D$42="Vba-methode"</formula>
    </cfRule>
  </conditionalFormatting>
  <conditionalFormatting sqref="F47:F49">
    <cfRule type="containsText" dxfId="61" priority="2" operator="containsText" text="niet te beantwoorden">
      <formula>NOT(ISERROR(SEARCH("niet te beantwoorden",F47)))</formula>
    </cfRule>
  </conditionalFormatting>
  <dataValidations count="3">
    <dataValidation type="list" allowBlank="1" showInputMessage="1" showErrorMessage="1" sqref="D44:D49 D70 D35:D36 D39:D42 D25 D68 D61 D66 D51:D52 D54:D56 D29" xr:uid="{46B25822-5DCA-46CB-926F-EB286FE2AC86}">
      <formula1>"Maak keuze, Ja, Nee"</formula1>
    </dataValidation>
    <dataValidation type="list" allowBlank="1" showInputMessage="1" showErrorMessage="1" sqref="D8" xr:uid="{04705EDD-97DF-4742-BC2E-3B0FEE38BDC1}">
      <formula1>"Maak keuze, Standaardmethode, Vba-methode"</formula1>
    </dataValidation>
    <dataValidation type="list" allowBlank="1" showInputMessage="1" showErrorMessage="1" sqref="D58:D59" xr:uid="{365D3604-5A74-4A62-B25A-440E5F526927}">
      <formula1>"Maak keuze, Ja, Nee, Er is niet afgeweken van de standaardregel"</formula1>
    </dataValidation>
  </dataValidations>
  <hyperlinks>
    <hyperlink ref="C10" r:id="rId1" display="https://wetten.overheid.nl/jci1.3:c:BWBR0020917&amp;hoofdstuk=2&amp;paragraaf=2a&amp;artikel=21&amp;z=2023-07-01&amp;g=2023-07-01" xr:uid="{A1A9C87D-E905-411A-BCD9-38C07C7EAD04}"/>
    <hyperlink ref="C9" r:id="rId2" display="https://wetten.overheid.nl/jci1.3:c:BWBR0020892&amp;hoofdstuk=9b&amp;paragraaf=9b.5&amp;artikel=46d&amp;z=2023-07-01&amp;g=2023-07-01" xr:uid="{ADB541CA-5A9F-4D14-99ED-2CF429A73D5A}"/>
    <hyperlink ref="C13" r:id="rId3" display="https://wetten.overheid.nl/jci1.3:c:BWBR0020892&amp;hoofdstuk=9b&amp;paragraaf=9b.4&amp;artikel=46&amp;z=2023-07-01&amp;g=2023-07-01" xr:uid="{D3D6C872-2C79-4588-8998-F3DC79704497}"/>
    <hyperlink ref="C14" r:id="rId4" display="https://wetten.overheid.nl/jci1.3:c:BWBR0020892&amp;hoofdstuk=9b&amp;paragraaf=9b.4&amp;artikel=46&amp;z=2023-07-01&amp;g=2023-07-01" xr:uid="{198D3F05-3297-4A92-9D04-DBA45C19C105}"/>
    <hyperlink ref="C15" r:id="rId5" display="https://wetten.overheid.nl/jci1.3:c:BWBR0020892&amp;hoofdstuk=9b&amp;paragraaf=9b.4&amp;artikel=46&amp;z=2023-07-01&amp;g=2023-07-01" xr:uid="{7FBC2AEF-CEF2-4538-9782-A55C32935EB8}"/>
    <hyperlink ref="C16" r:id="rId6" display="https://wetten.overheid.nl/jci1.3:c:BWBR0020892&amp;hoofdstuk=9b&amp;paragraaf=9b.4&amp;artikel=46&amp;z=2023-07-01&amp;g=2023-07-01" xr:uid="{FBD9F832-88D9-4334-94CC-B76BDBF0B004}"/>
    <hyperlink ref="C17" r:id="rId7" display="https://wetten.overheid.nl/jci1.3:c:BWBR0020892&amp;hoofdstuk=9b&amp;paragraaf=9b.4&amp;artikel=46&amp;z=2023-07-01&amp;g=2023-07-01" xr:uid="{013B77B7-71D5-41BC-A56B-EE66EBBA2527}"/>
    <hyperlink ref="C18" r:id="rId8" display="https://wetten.overheid.nl/jci1.3:c:BWBR0020892&amp;hoofdstuk=9b&amp;paragraaf=9b.4&amp;artikel=46&amp;z=2023-07-01&amp;g=2023-07-01" xr:uid="{97DAED6E-0E1D-4960-91D3-C6896D02F1F3}"/>
    <hyperlink ref="C19" r:id="rId9" display="https://wetten.overheid.nl/jci1.3:c:BWBR0020892&amp;hoofdstuk=9b&amp;paragraaf=9b.4&amp;artikel=46&amp;z=2023-07-01&amp;g=2023-07-01" xr:uid="{67BBE2D3-B553-44BE-AB61-7E5FA6412209}"/>
    <hyperlink ref="C22" r:id="rId10" display="https://wetten.overheid.nl/jci1.3:c:BWBR0020809&amp;hoofdstuk=6b&amp;paragraaf=6b.5&amp;artikel=150o&amp;z=2023-07-01&amp;g=2023-07-01" xr:uid="{653999BB-3B35-4FE4-9D29-40475A877581}"/>
    <hyperlink ref="C21" r:id="rId11" display="https://wetten.overheid.nl/jci1.3:c:BWBR0020809&amp;hoofdstuk=6b&amp;paragraaf=6b.5&amp;artikel=150n&amp;z=2023-07-01&amp;g=2023-07-01" xr:uid="{BFA6BDE3-874B-499D-80E4-CE3FE36C517E}"/>
    <hyperlink ref="C20" r:id="rId12" display="https://wetten.overheid.nl/jci1.3:c:BWBR0048348&amp;artikel=4&amp;z=2023-07-01&amp;g=2023-07-01" xr:uid="{D5E06979-19EE-43AD-A62A-547317543A7B}"/>
    <hyperlink ref="C23" r:id="rId13" display="https://wetten.overheid.nl/jci1.3:c:BWBR0020809&amp;hoofdstuk=6b&amp;paragraaf=6b.5&amp;artikel=150n&amp;z=2023-07-01&amp;g=2023-07-01" xr:uid="{AF6B08FB-81F0-4E2D-9EF8-0A55E09BC10F}"/>
    <hyperlink ref="C35" r:id="rId14" display="https://wetten.overheid.nl/jci1.3:c:BWBR0020809&amp;hoofdstuk=6b&amp;paragraaf=6b.5&amp;artikel=150n&amp;z=2023-07-01&amp;g=2023-07-01" xr:uid="{D989FCE8-54E0-44F9-B1D9-21ED4CD5A78F}"/>
    <hyperlink ref="C36" r:id="rId15" display="https://wetten.overheid.nl/jci1.3:c:BWBR0020809&amp;hoofdstuk=6b&amp;paragraaf=6b.5&amp;artikel=150n&amp;z=2023-07-01&amp;g=2023-07-01" xr:uid="{925175B0-CD4A-41A3-8697-AD959FA54A15}"/>
    <hyperlink ref="C37" r:id="rId16" display="https://wetten.overheid.nl/jci1.3:c:BWBR0020809&amp;hoofdstuk=6b&amp;paragraaf=6b.5&amp;artikel=150n&amp;z=2023-07-01&amp;g=2023-07-01" xr:uid="{07C93F59-2FE8-4D8D-859B-25FB46CE80F6}"/>
    <hyperlink ref="C38" r:id="rId17" display="https://wetten.overheid.nl/jci1.3:c:BWBR0020809&amp;hoofdstuk=6b&amp;paragraaf=6b.5&amp;artikel=150n&amp;z=2023-07-01&amp;g=2023-07-01" xr:uid="{45CD3E66-ECE0-4F56-9382-3C1BB093BE90}"/>
    <hyperlink ref="C39" r:id="rId18" display="https://wetten.overheid.nl/jci1.3:c:BWBR0020809&amp;hoofdstuk=6b&amp;paragraaf=6b.3&amp;artikel=150f&amp;z=2023-07-01&amp;g=2023-07-01" xr:uid="{BAB44E7E-362D-4828-9FBC-906188B573C6}"/>
    <hyperlink ref="C40" r:id="rId19" display="https://wetten.overheid.nl/jci1.3:c:BWBR0020809&amp;hoofdstuk=6b&amp;paragraaf=6b.3&amp;artikel=150f&amp;z=2023-07-01&amp;g=2023-07-01" xr:uid="{3CCE3E18-9011-4A2F-AFA9-58D9A897C946}"/>
    <hyperlink ref="C41" r:id="rId20" display="https://wetten.overheid.nl/jci1.3:c:BWBR0020809&amp;hoofdstuk=6b&amp;paragraaf=6b.3&amp;artikel=150f&amp;z=2023-07-01&amp;g=2023-07-01" xr:uid="{31D62A27-F5C1-43FB-A59D-12E3818BF2BE}"/>
    <hyperlink ref="C42" r:id="rId21" display="https://wetten.overheid.nl/jci1.3:c:BWBR0020809&amp;hoofdstuk=6b&amp;paragraaf=6b.3&amp;artikel=150f&amp;z=2023-07-01&amp;g=2023-07-01" xr:uid="{3E41361F-CC38-4CAC-8DBB-026256CD5E41}"/>
    <hyperlink ref="C44" r:id="rId22" display="https://wetten.overheid.nl/jci1.3:c:BWBR0020809&amp;hoofdstuk=6b&amp;paragraaf=6b.5&amp;artikel=150n&amp;z=2023-07-01&amp;g=2023-07-01" xr:uid="{BD2EA949-C35F-452F-9027-C9F3DDB1FCEE}"/>
    <hyperlink ref="C47" r:id="rId23" display="https://wetten.overheid.nl/jci1.3:c:BWBR0020809&amp;hoofdstuk=6b&amp;paragraaf=6b.5&amp;artikel=150n&amp;z=2023-07-01&amp;g=2023-07-01" xr:uid="{4B45ACF8-13D9-44CE-851D-F5FBF83BA677}"/>
    <hyperlink ref="C48" r:id="rId24" display="https://wetten.overheid.nl/jci1.3:c:BWBR0020809&amp;hoofdstuk=6b&amp;paragraaf=6b.5&amp;artikel=150n&amp;z=2023-07-01&amp;g=2023-07-01" xr:uid="{5A6069EF-A6FE-41BF-961D-4B3BBB280F3E}"/>
    <hyperlink ref="C49" r:id="rId25" display="https://wetten.overheid.nl/jci1.3:c:BWBR0020809&amp;hoofdstuk=6b&amp;paragraaf=6b.5&amp;artikel=150n&amp;z=2023-07-01&amp;g=2023-07-01" xr:uid="{8A73536D-6A40-428C-9C67-2E19E07B62F5}"/>
    <hyperlink ref="C50" r:id="rId26" display="https://wetten.overheid.nl/jci1.3:c:BWBR0020892&amp;hoofdstuk=9b&amp;paragraaf=9b.5&amp;artikel=46c&amp;z=2023-07-01&amp;g=2023-07-01" xr:uid="{6A3E598F-D84C-4BB3-983B-E621625CEAC0}"/>
    <hyperlink ref="C51" r:id="rId27" display="https://wetten.overheid.nl/jci1.3:c:BWBR0020809&amp;hoofdstuk=6b&amp;paragraaf=6b.5&amp;artikel=150o&amp;z=2023-07-01&amp;g=2023-07-01" xr:uid="{7A3D30D4-7796-40DA-A111-B10CE7CC0084}"/>
    <hyperlink ref="C52" r:id="rId28" display="https://wetten.overheid.nl/jci1.3:c:BWBR0020809&amp;hoofdstuk=6b&amp;paragraaf=6b.5&amp;artikel=150o&amp;z=2023-07-01&amp;g=2023-07-01" xr:uid="{EAD2B293-DACD-4BC9-9489-37869508976E}"/>
    <hyperlink ref="C54" r:id="rId29" display="https://wetten.overheid.nl/jci1.3:c:BWBR0020809&amp;hoofdstuk=6b&amp;paragraaf=6b.5&amp;artikel=150o&amp;z=2023-07-01&amp;g=2023-07-01" xr:uid="{89918C3A-71B7-40F0-A01E-DC08A4E754B2}"/>
    <hyperlink ref="C55" r:id="rId30" display="https://wetten.overheid.nl/jci1.3:c:BWBR0020809&amp;hoofdstuk=6b&amp;paragraaf=6b.5&amp;artikel=150o&amp;z=2023-07-01&amp;g=2023-07-01" xr:uid="{7CC3B91C-D84F-44E8-AE03-9299CE6DB329}"/>
    <hyperlink ref="C56" r:id="rId31" display="https://wetten.overheid.nl/jci1.3:c:BWBR0020809&amp;hoofdstuk=6b&amp;paragraaf=6b.5&amp;artikel=150n&amp;z=2023-07-01&amp;g=2023-07-01" xr:uid="{B44E6E8D-9319-44DF-923D-63DCAE2A5C26}"/>
    <hyperlink ref="C58" r:id="rId32" display="https://wetten.overheid.nl/jci1.3:c:BWBR0020809&amp;hoofdstuk=6b&amp;paragraaf=6b.5&amp;artikel=150n&amp;z=2023-07-01&amp;g=2023-07-01" xr:uid="{F37F12A5-DEDB-46DB-9B4D-EBE765CDC0D6}"/>
    <hyperlink ref="C61" r:id="rId33" display="https://wetten.overheid.nl/jci1.3:c:BWBR0020892&amp;hoofdstuk=9b&amp;paragraaf=9b.4&amp;artikel=46&amp;z=2023-07-01&amp;g=2023-07-01" xr:uid="{DF249004-66C0-4B66-9BB7-EA7315B116AE}"/>
    <hyperlink ref="C62" r:id="rId34" display="https://wetten.overheid.nl/jci1.3:c:BWBR0020892&amp;hoofdstuk=9b&amp;paragraaf=9b.4&amp;artikel=46&amp;z=2023-07-01&amp;g=2023-07-01" xr:uid="{9A4256E4-BAA0-442F-ABF7-A82C18DDAFD5}"/>
    <hyperlink ref="C63" r:id="rId35" display="https://wetten.overheid.nl/jci1.3:c:BWBR0020892&amp;hoofdstuk=9b&amp;paragraaf=9b.4&amp;artikel=46&amp;z=2023-07-01&amp;g=2023-07-01" xr:uid="{66BBEBC8-24C9-4FEC-9587-2938569CD8A6}"/>
    <hyperlink ref="C64" r:id="rId36" display="https://wetten.overheid.nl/jci1.3:c:BWBR0020809&amp;hoofdstuk=6&amp;artikel=143a&amp;z=2023-07-01&amp;g=2023-07-01" xr:uid="{DB14E15B-B734-4A21-9BD1-386171533B12}"/>
    <hyperlink ref="C66" r:id="rId37" display="https://wetten.overheid.nl/jci1.3:c:BWBR0020809&amp;hoofdstuk=6b&amp;paragraaf=6b.5&amp;artikel=150m&amp;z=2023-07-01&amp;g=2023-07-01" xr:uid="{0CA0062A-69D5-4A0C-9367-74CBEA9B7795}"/>
    <hyperlink ref="C67" r:id="rId38" display="https://wetten.overheid.nl/jci1.3:c:BWBR0020809&amp;hoofdstuk=6b&amp;paragraaf=6b.5&amp;artikel=150m&amp;z=2023-07-01&amp;g=2023-07-01" xr:uid="{E9E9AC1E-7F56-49E1-8033-0492A847D199}"/>
    <hyperlink ref="C8" r:id="rId39" display="https://wetten.overheid.nl/jci1.3:c:BWBR0020809&amp;hoofdstuk=6b&amp;paragraaf=6b.5&amp;artikel=150n&amp;z=2023-07-01&amp;g=2023-07-01" xr:uid="{267E66AF-2140-4D76-94E2-F1FC6B59ABCB}"/>
    <hyperlink ref="C59" r:id="rId40" display="https://wetten.overheid.nl/jci1.3:c:BWBR0020809&amp;hoofdstuk=6b&amp;paragraaf=6b.5&amp;artikel=150n&amp;z=2023-07-01&amp;g=2023-07-01" xr:uid="{5A1D9A90-85BF-4448-AB6E-912FE839CAEF}"/>
    <hyperlink ref="C12" r:id="rId41" display="https://wetten.overheid.nl/jci1.3:c:BWBR0020917&amp;bijlage=2a&amp;z=2023-07-01&amp;g=2023-07-01" xr:uid="{2ABA54AB-068D-49E8-807B-4C0CC3D003EC}"/>
    <hyperlink ref="C11" r:id="rId42" display="https://wetten.overheid.nl/jci1.3:c:BWBR0020917&amp;bijlage=2a&amp;z=2023-07-01&amp;g=2023-07-01" xr:uid="{4BB0A689-1D54-4881-8F49-E669A260AEF7}"/>
    <hyperlink ref="C45" r:id="rId43" display="https://wetten.overheid.nl/jci1.3:c:BWBR0020809&amp;hoofdstuk=6b&amp;paragraaf=6b.5&amp;artikel=150n&amp;z=2023-07-01&amp;g=2023-07-01" xr:uid="{5D96EB8F-1EAB-4CA0-8C87-AD70E9C6B23B}"/>
    <hyperlink ref="C46" r:id="rId44" display="https://wetten.overheid.nl/jci1.3:c:BWBR0020809&amp;hoofdstuk=6b&amp;paragraaf=6b.5&amp;artikel=150n&amp;z=2023-07-01&amp;g=2023-07-01" xr:uid="{20D061A9-84CD-47FB-83B7-AB25772D99A0}"/>
    <hyperlink ref="C53" r:id="rId45" display="https://wetten.overheid.nl/jci1.3:c:BWBR0020809&amp;hoofdstuk=6b&amp;paragraaf=6b.5&amp;artikel=150o&amp;z=2023-07-01&amp;g=2023-07-01" xr:uid="{550B97F0-5587-4231-8F02-050E1BB4E9CC}"/>
    <hyperlink ref="C57" r:id="rId46" display="https://wetten.overheid.nl/jci1.3:c:BWBR0020809&amp;hoofdstuk=6b&amp;paragraaf=6b.5&amp;artikel=150n&amp;z=2023-07-01&amp;g=2023-07-01" xr:uid="{CF012F6B-B737-4BE3-B99B-57DB97696434}"/>
    <hyperlink ref="D6" r:id="rId47" display="Bij dit sjabloon is een invulinstructie beschikbaar." xr:uid="{A34DEB29-F62F-4BB8-B1EA-B951E86BB47D}"/>
    <hyperlink ref="C29" r:id="rId48" display="https://wetten.overheid.nl/jci1.3:c:BWBR0020809&amp;hoofdstuk=6&amp;artikel=126&amp;z=2023-07-01&amp;g=2023-07-01" xr:uid="{48FA2563-7EBF-4E28-A836-BDB889EFE38C}"/>
    <hyperlink ref="C30" r:id="rId49" display="https://wetten.overheid.nl/jci1.3:c:BWBR0020871&amp;paragraaf=2&amp;artikel=2&amp;z=2024-06-25&amp;g=2024-06-25" xr:uid="{86F19FF3-E98E-462E-A9BC-972CF33A2DED}"/>
    <hyperlink ref="C32" r:id="rId50" display="https://wetten.overheid.nl/jci1.3:c:BWBR0020809&amp;hoofdstuk=6&amp;artikel=126&amp;z=2023-07-01&amp;g=2023-07-01" xr:uid="{980C359A-D48C-4837-BBF2-5CC6E15D1F5B}"/>
    <hyperlink ref="C33" r:id="rId51" display="https://wetten.overheid.nl/jci1.3:c:BWBR0020871&amp;paragraaf=2&amp;artikel=2&amp;z=2024-06-25&amp;g=2024-06-25" xr:uid="{09A902CF-83B2-4508-ADA0-BDD251D3F197}"/>
  </hyperlinks>
  <pageMargins left="0.25" right="0.25" top="0.75" bottom="0.75" header="0.3" footer="0.3"/>
  <pageSetup paperSize="8" fitToHeight="0" orientation="landscape" r:id="rId5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66AB8-E089-4BB6-A27F-41D218345C87}">
  <sheetPr codeName="Blad17">
    <tabColor rgb="FFFCE0AE"/>
    <pageSetUpPr fitToPage="1"/>
  </sheetPr>
  <dimension ref="A2:H44"/>
  <sheetViews>
    <sheetView showGridLines="0" zoomScale="85" zoomScaleNormal="85" workbookViewId="0">
      <selection activeCell="D8" sqref="D8"/>
    </sheetView>
  </sheetViews>
  <sheetFormatPr defaultRowHeight="15"/>
  <cols>
    <col min="1" max="1" width="8.7109375" style="50"/>
    <col min="2" max="2" width="95.140625" style="43" customWidth="1"/>
    <col min="3" max="3" width="34.42578125" style="43" customWidth="1"/>
    <col min="4" max="4" width="25.7109375" style="43" customWidth="1"/>
    <col min="5" max="5" width="41.85546875" style="43" customWidth="1"/>
    <col min="6" max="6" width="10.7109375" style="112" hidden="1" customWidth="1"/>
  </cols>
  <sheetData>
    <row r="2" spans="1:8">
      <c r="B2" s="704" t="s">
        <v>642</v>
      </c>
      <c r="C2" s="705"/>
    </row>
    <row r="3" spans="1:8" ht="37.5" customHeight="1">
      <c r="B3" s="672" t="s">
        <v>335</v>
      </c>
      <c r="C3" s="672"/>
    </row>
    <row r="5" spans="1:8">
      <c r="A5" s="214"/>
      <c r="B5" s="213" t="s">
        <v>286</v>
      </c>
      <c r="C5" s="52" t="s">
        <v>143</v>
      </c>
      <c r="D5" s="47" t="s">
        <v>287</v>
      </c>
      <c r="E5" s="81" t="s">
        <v>145</v>
      </c>
    </row>
    <row r="6" spans="1:8" ht="90">
      <c r="A6" s="29"/>
      <c r="B6" s="498"/>
      <c r="C6" s="168"/>
      <c r="D6" s="491" t="s">
        <v>146</v>
      </c>
      <c r="E6" s="359" t="s">
        <v>148</v>
      </c>
      <c r="F6" s="141"/>
    </row>
    <row r="7" spans="1:8">
      <c r="A7" s="220">
        <v>1</v>
      </c>
      <c r="B7" s="163" t="s">
        <v>643</v>
      </c>
      <c r="C7" s="163"/>
      <c r="D7" s="161"/>
      <c r="E7" s="164"/>
      <c r="F7" s="347" t="s">
        <v>7</v>
      </c>
    </row>
    <row r="8" spans="1:8" ht="30">
      <c r="A8" s="232" t="s">
        <v>151</v>
      </c>
      <c r="B8" s="184" t="s">
        <v>644</v>
      </c>
      <c r="C8" s="271"/>
      <c r="D8" s="374"/>
      <c r="E8" s="385"/>
      <c r="F8" s="112">
        <v>1</v>
      </c>
    </row>
    <row r="9" spans="1:8">
      <c r="A9" s="234" t="s">
        <v>155</v>
      </c>
      <c r="B9" s="198" t="s">
        <v>645</v>
      </c>
      <c r="C9" s="264" t="s">
        <v>646</v>
      </c>
      <c r="D9" s="375"/>
      <c r="E9" s="387"/>
      <c r="F9" s="112">
        <v>1</v>
      </c>
      <c r="H9" s="5"/>
    </row>
    <row r="10" spans="1:8">
      <c r="A10" s="234" t="s">
        <v>158</v>
      </c>
      <c r="B10" s="198" t="s">
        <v>647</v>
      </c>
      <c r="C10" s="264" t="s">
        <v>560</v>
      </c>
      <c r="D10" s="375"/>
      <c r="E10" s="387"/>
      <c r="F10" s="112">
        <v>1</v>
      </c>
      <c r="H10" s="5"/>
    </row>
    <row r="11" spans="1:8" ht="30">
      <c r="A11" s="234" t="s">
        <v>159</v>
      </c>
      <c r="B11" s="186" t="s">
        <v>648</v>
      </c>
      <c r="C11" s="264" t="s">
        <v>649</v>
      </c>
      <c r="D11" s="375"/>
      <c r="E11" s="387"/>
      <c r="F11" s="112">
        <v>1</v>
      </c>
    </row>
    <row r="12" spans="1:8" ht="60">
      <c r="A12" s="234" t="s">
        <v>572</v>
      </c>
      <c r="B12" s="186" t="s">
        <v>650</v>
      </c>
      <c r="C12" s="264" t="s">
        <v>651</v>
      </c>
      <c r="D12" s="375"/>
      <c r="E12" s="387"/>
      <c r="F12" s="141">
        <v>1</v>
      </c>
      <c r="G12" s="5"/>
    </row>
    <row r="13" spans="1:8" ht="45">
      <c r="A13" s="234" t="s">
        <v>575</v>
      </c>
      <c r="B13" s="186" t="str">
        <f>IF('0. Inhoudsopgave'!C15="Ja","Indien er additionele deelnemerskenmerken (naast status en leeftijdscohort) zijn onderscheiden door het fonds, welke impact heeft dit op de gerapporteerde berekeningen op de tabbladen '17. Basisscenario bruto profijt' en '18. Basissc. pens.verwachting'?",IF('0. Inhoudsopgave'!C15="Nee","Indien er additionele deelnemerskenmerken (naast status en leeftijdscohort) zijn onderscheiden door het fonds, welke impact heeft dit op de gerapporteerde berekeningen op de tabbladen '16. Basisscenario netto profijt' en '18. Basissc. pens.verwachting'?",'15. Transitie-effecten'!G13))</f>
        <v xml:space="preserve">Indien er additionele deelnemerskenmerken (naast status en leeftijdscohort) zijn onderscheiden door het fonds, welke impact heeft dit op de gerapporteerde berekeningen op de tabbladen '16. Basisscenario netto profijt', '17. Basisscenario bruto profijt' en '18. Basissc. pens.verwachting'? </v>
      </c>
      <c r="C13" s="264" t="s">
        <v>651</v>
      </c>
      <c r="D13" s="375"/>
      <c r="E13" s="387"/>
      <c r="F13" s="112">
        <v>1</v>
      </c>
      <c r="G13" s="315" t="s">
        <v>652</v>
      </c>
      <c r="H13" s="43"/>
    </row>
    <row r="14" spans="1:8">
      <c r="A14" s="233" t="s">
        <v>305</v>
      </c>
      <c r="B14" s="199" t="str">
        <f>IF('0. Inhoudsopgave'!C12="Solidaire premieregeling","Deze vraag hoeft u niet te beantwoorden",IF('9. FPR contract'!$D8=1,"Deze vraag hoeft u niet te beantwoorden","Welke life cycle is gebruikt voor de transitie-effecten berekeningen? Licht toe of er bijvoorbeeld is gemiddeld over de verschillende life cycles of wordt uitgegaan van een default life cycle."))</f>
        <v>Welke life cycle is gebruikt voor de transitie-effecten berekeningen? Licht toe of er bijvoorbeeld is gemiddeld over de verschillende life cycles of wordt uitgegaan van een default life cycle.</v>
      </c>
      <c r="C14" s="264" t="s">
        <v>554</v>
      </c>
      <c r="D14" s="375"/>
      <c r="E14" s="387"/>
      <c r="F14" s="350">
        <f>IF('0. Inhoudsopgave'!C12="Solidaire premieregeling",0,IF('9. FPR contract'!$D8=1,0,1))</f>
        <v>1</v>
      </c>
    </row>
    <row r="15" spans="1:8" ht="33.75" customHeight="1">
      <c r="A15" s="234" t="s">
        <v>168</v>
      </c>
      <c r="B15" s="237" t="s">
        <v>653</v>
      </c>
      <c r="C15" s="264" t="s">
        <v>554</v>
      </c>
      <c r="D15" s="375" t="s">
        <v>12</v>
      </c>
      <c r="E15" s="387"/>
      <c r="F15" s="112">
        <v>1</v>
      </c>
      <c r="H15" s="5"/>
    </row>
    <row r="16" spans="1:8" ht="30">
      <c r="A16" s="240" t="s">
        <v>170</v>
      </c>
      <c r="B16" s="268" t="str">
        <f>IF('11. Transitie-ftk na invaarbesl'!$D8="Nee","Deze vraag hoeft u niet te beantwoorden","Heeft het fonds de uitgangspunten voor haar berekeningen van de transitie-effecten van eerder ingediende overbruggingsplannen aangepast?")</f>
        <v>Heeft het fonds de uitgangspunten voor haar berekeningen van de transitie-effecten van eerder ingediende overbruggingsplannen aangepast?</v>
      </c>
      <c r="C16" s="272" t="s">
        <v>554</v>
      </c>
      <c r="D16" s="378" t="s">
        <v>12</v>
      </c>
      <c r="E16" s="410"/>
      <c r="F16" s="352">
        <f>IF('11. Transitie-ftk na invaarbesl'!$D8="Nee",0,1)</f>
        <v>1</v>
      </c>
      <c r="G16" s="8"/>
    </row>
    <row r="17" spans="1:7">
      <c r="A17" s="220">
        <v>2</v>
      </c>
      <c r="B17" s="225" t="s">
        <v>654</v>
      </c>
      <c r="C17" s="161"/>
      <c r="D17" s="161"/>
      <c r="E17" s="164"/>
      <c r="G17" s="5"/>
    </row>
    <row r="18" spans="1:7" ht="51.75" customHeight="1">
      <c r="A18" s="232" t="s">
        <v>655</v>
      </c>
      <c r="B18" s="267" t="s">
        <v>656</v>
      </c>
      <c r="C18" s="185" t="s">
        <v>657</v>
      </c>
      <c r="D18" s="374" t="s">
        <v>12</v>
      </c>
      <c r="E18" s="385"/>
      <c r="F18" s="112">
        <v>1</v>
      </c>
      <c r="G18" s="5"/>
    </row>
    <row r="19" spans="1:7" ht="30">
      <c r="A19" s="234" t="s">
        <v>658</v>
      </c>
      <c r="B19" s="266" t="s">
        <v>659</v>
      </c>
      <c r="C19" s="176" t="s">
        <v>657</v>
      </c>
      <c r="D19" s="375"/>
      <c r="E19" s="387"/>
      <c r="F19" s="112">
        <v>1</v>
      </c>
      <c r="G19" s="5"/>
    </row>
    <row r="20" spans="1:7" ht="30">
      <c r="A20" s="234" t="s">
        <v>660</v>
      </c>
      <c r="B20" s="266" t="s">
        <v>661</v>
      </c>
      <c r="C20" s="176" t="s">
        <v>657</v>
      </c>
      <c r="D20" s="375"/>
      <c r="E20" s="387"/>
      <c r="F20" s="112">
        <v>1</v>
      </c>
      <c r="G20" s="5"/>
    </row>
    <row r="21" spans="1:7" ht="30">
      <c r="A21" s="233" t="s">
        <v>662</v>
      </c>
      <c r="B21" s="266" t="s">
        <v>663</v>
      </c>
      <c r="C21" s="176" t="s">
        <v>657</v>
      </c>
      <c r="D21" s="375"/>
      <c r="E21" s="387"/>
      <c r="F21" s="112">
        <v>1</v>
      </c>
      <c r="G21" s="5"/>
    </row>
    <row r="22" spans="1:7" ht="30">
      <c r="A22" s="234" t="s">
        <v>664</v>
      </c>
      <c r="B22" s="266" t="s">
        <v>665</v>
      </c>
      <c r="C22" s="176" t="s">
        <v>657</v>
      </c>
      <c r="D22" s="375"/>
      <c r="E22" s="387"/>
      <c r="F22" s="112">
        <v>1</v>
      </c>
      <c r="G22" s="5"/>
    </row>
    <row r="23" spans="1:7" ht="30">
      <c r="A23" s="234" t="s">
        <v>666</v>
      </c>
      <c r="B23" s="273" t="s">
        <v>667</v>
      </c>
      <c r="C23" s="176" t="s">
        <v>668</v>
      </c>
      <c r="D23" s="375"/>
      <c r="E23" s="387"/>
      <c r="F23" s="112">
        <v>1</v>
      </c>
      <c r="G23" s="5"/>
    </row>
    <row r="24" spans="1:7">
      <c r="A24" s="234" t="s">
        <v>669</v>
      </c>
      <c r="B24" s="263" t="s">
        <v>670</v>
      </c>
      <c r="C24" s="176" t="s">
        <v>668</v>
      </c>
      <c r="D24" s="375" t="s">
        <v>12</v>
      </c>
      <c r="E24" s="387"/>
      <c r="F24" s="112">
        <v>1</v>
      </c>
      <c r="G24" s="5"/>
    </row>
    <row r="25" spans="1:7">
      <c r="A25" s="234" t="s">
        <v>350</v>
      </c>
      <c r="B25" s="273" t="s">
        <v>671</v>
      </c>
      <c r="C25" s="176" t="s">
        <v>672</v>
      </c>
      <c r="D25" s="375"/>
      <c r="E25" s="387"/>
      <c r="F25" s="112">
        <v>1</v>
      </c>
      <c r="G25" s="5"/>
    </row>
    <row r="26" spans="1:7" ht="30" customHeight="1">
      <c r="A26" s="234" t="s">
        <v>351</v>
      </c>
      <c r="B26" s="273" t="s">
        <v>673</v>
      </c>
      <c r="C26" s="176" t="s">
        <v>672</v>
      </c>
      <c r="D26" s="375"/>
      <c r="E26" s="387"/>
      <c r="F26" s="112">
        <v>1</v>
      </c>
      <c r="G26" s="5"/>
    </row>
    <row r="27" spans="1:7" ht="45.75" customHeight="1">
      <c r="A27" s="234" t="s">
        <v>674</v>
      </c>
      <c r="B27" s="273" t="s">
        <v>675</v>
      </c>
      <c r="C27" s="176" t="s">
        <v>676</v>
      </c>
      <c r="D27" s="375" t="s">
        <v>12</v>
      </c>
      <c r="E27" s="387"/>
      <c r="F27" s="112">
        <v>1</v>
      </c>
      <c r="G27" s="5"/>
    </row>
    <row r="28" spans="1:7" ht="31.5" customHeight="1">
      <c r="A28" s="234" t="s">
        <v>677</v>
      </c>
      <c r="B28" s="273" t="s">
        <v>678</v>
      </c>
      <c r="C28" s="176" t="s">
        <v>679</v>
      </c>
      <c r="D28" s="375" t="s">
        <v>12</v>
      </c>
      <c r="E28" s="387"/>
      <c r="F28" s="112">
        <v>1</v>
      </c>
      <c r="G28" s="5"/>
    </row>
    <row r="29" spans="1:7" ht="45">
      <c r="A29" s="234" t="s">
        <v>680</v>
      </c>
      <c r="B29" s="273" t="s">
        <v>681</v>
      </c>
      <c r="C29" s="176" t="s">
        <v>682</v>
      </c>
      <c r="D29" s="375"/>
      <c r="E29" s="387"/>
      <c r="F29" s="112">
        <v>1</v>
      </c>
      <c r="G29" s="5"/>
    </row>
    <row r="30" spans="1:7">
      <c r="A30" s="234" t="s">
        <v>353</v>
      </c>
      <c r="B30" s="274" t="s">
        <v>683</v>
      </c>
      <c r="C30" s="176" t="s">
        <v>684</v>
      </c>
      <c r="D30" s="375" t="s">
        <v>12</v>
      </c>
      <c r="E30" s="387"/>
      <c r="F30" s="112">
        <v>1</v>
      </c>
    </row>
    <row r="31" spans="1:7" ht="45">
      <c r="A31" s="234" t="s">
        <v>356</v>
      </c>
      <c r="B31" s="199" t="str">
        <f>IF(D30="Nee","Deze vraag hoeft u niet te beantwoorden","Onderbouw dat het gebruik maken van maatmensen niet leidt tot materiële afwijkingen in de berekening van de marktwaarden van de te verwachten pensioenuitkeringen van deelnemers, gewezen deelnemers en andere aanspraakgerechtigden.")</f>
        <v>Onderbouw dat het gebruik maken van maatmensen niet leidt tot materiële afwijkingen in de berekening van de marktwaarden van de te verwachten pensioenuitkeringen van deelnemers, gewezen deelnemers en andere aanspraakgerechtigden.</v>
      </c>
      <c r="C31" s="176" t="s">
        <v>684</v>
      </c>
      <c r="D31" s="375"/>
      <c r="E31" s="387"/>
      <c r="F31" s="112">
        <f>IF(D30="Nee",0,1)</f>
        <v>1</v>
      </c>
    </row>
    <row r="32" spans="1:7" ht="30">
      <c r="A32" s="234" t="s">
        <v>685</v>
      </c>
      <c r="B32" s="199" t="s">
        <v>686</v>
      </c>
      <c r="C32" s="176" t="s">
        <v>684</v>
      </c>
      <c r="D32" s="375" t="s">
        <v>12</v>
      </c>
      <c r="E32" s="387"/>
      <c r="F32" s="112">
        <v>1</v>
      </c>
    </row>
    <row r="33" spans="1:7" ht="30">
      <c r="A33" s="234" t="s">
        <v>269</v>
      </c>
      <c r="B33" s="199" t="s">
        <v>687</v>
      </c>
      <c r="C33" s="176" t="s">
        <v>688</v>
      </c>
      <c r="D33" s="375" t="s">
        <v>12</v>
      </c>
      <c r="E33" s="387"/>
      <c r="F33" s="112">
        <v>1</v>
      </c>
    </row>
    <row r="34" spans="1:7" ht="30">
      <c r="A34" s="234" t="s">
        <v>689</v>
      </c>
      <c r="B34" s="199" t="s">
        <v>690</v>
      </c>
      <c r="C34" s="176" t="s">
        <v>688</v>
      </c>
      <c r="D34" s="375" t="s">
        <v>12</v>
      </c>
      <c r="E34" s="387"/>
      <c r="F34" s="112">
        <v>1</v>
      </c>
    </row>
    <row r="35" spans="1:7" ht="30">
      <c r="A35" s="234" t="s">
        <v>691</v>
      </c>
      <c r="B35" s="199" t="str">
        <f>IF(D34="Ja","Deze vraag hoeft u niet te beantwoorden","Heeft het fonds de impact van deze aanname getoetst? Geef een toelichting op de analyse en een verwijzing naar de brondocumentatie.")</f>
        <v>Heeft het fonds de impact van deze aanname getoetst? Geef een toelichting op de analyse en een verwijzing naar de brondocumentatie.</v>
      </c>
      <c r="C35" s="176" t="s">
        <v>688</v>
      </c>
      <c r="D35" s="375"/>
      <c r="E35" s="387"/>
      <c r="F35" s="112">
        <f>IF(D34="Ja",0,1)</f>
        <v>1</v>
      </c>
    </row>
    <row r="36" spans="1:7" ht="30">
      <c r="A36" s="240" t="s">
        <v>273</v>
      </c>
      <c r="B36" s="200" t="s">
        <v>692</v>
      </c>
      <c r="C36" s="193" t="s">
        <v>688</v>
      </c>
      <c r="D36" s="378" t="s">
        <v>12</v>
      </c>
      <c r="E36" s="410"/>
      <c r="F36" s="112">
        <v>1</v>
      </c>
    </row>
    <row r="37" spans="1:7">
      <c r="A37" s="275">
        <v>3</v>
      </c>
      <c r="B37" s="276" t="s">
        <v>626</v>
      </c>
      <c r="C37" s="277"/>
      <c r="D37" s="278"/>
      <c r="E37" s="279"/>
    </row>
    <row r="38" spans="1:7">
      <c r="A38" s="280"/>
      <c r="B38" s="751" t="s">
        <v>693</v>
      </c>
      <c r="C38" s="778"/>
      <c r="D38" s="778"/>
      <c r="E38" s="779"/>
    </row>
    <row r="39" spans="1:7" ht="45">
      <c r="A39" s="232" t="s">
        <v>182</v>
      </c>
      <c r="B39" s="267" t="s">
        <v>694</v>
      </c>
      <c r="C39" s="185" t="s">
        <v>628</v>
      </c>
      <c r="D39" s="374" t="s">
        <v>12</v>
      </c>
      <c r="E39" s="385"/>
      <c r="F39" s="112">
        <v>1</v>
      </c>
    </row>
    <row r="40" spans="1:7" ht="30">
      <c r="A40" s="234" t="s">
        <v>186</v>
      </c>
      <c r="B40" s="266" t="s">
        <v>695</v>
      </c>
      <c r="C40" s="176" t="s">
        <v>628</v>
      </c>
      <c r="D40" s="375"/>
      <c r="E40" s="387"/>
      <c r="F40" s="112">
        <v>1</v>
      </c>
      <c r="G40" s="5"/>
    </row>
    <row r="41" spans="1:7" ht="30">
      <c r="A41" s="234" t="s">
        <v>187</v>
      </c>
      <c r="B41" s="266" t="s">
        <v>696</v>
      </c>
      <c r="C41" s="176" t="s">
        <v>628</v>
      </c>
      <c r="D41" s="375"/>
      <c r="E41" s="387"/>
      <c r="F41" s="112">
        <v>1</v>
      </c>
    </row>
    <row r="42" spans="1:7" ht="45">
      <c r="A42" s="234" t="s">
        <v>189</v>
      </c>
      <c r="B42" s="266" t="s">
        <v>697</v>
      </c>
      <c r="C42" s="176" t="s">
        <v>632</v>
      </c>
      <c r="D42" s="375"/>
      <c r="E42" s="387"/>
      <c r="F42" s="112">
        <v>1</v>
      </c>
    </row>
    <row r="43" spans="1:7" ht="45">
      <c r="A43" s="234" t="s">
        <v>190</v>
      </c>
      <c r="B43" s="266" t="s">
        <v>698</v>
      </c>
      <c r="C43" s="176" t="s">
        <v>632</v>
      </c>
      <c r="D43" s="375"/>
      <c r="E43" s="387"/>
      <c r="F43" s="112">
        <v>1</v>
      </c>
    </row>
    <row r="44" spans="1:7" ht="45">
      <c r="A44" s="240" t="s">
        <v>502</v>
      </c>
      <c r="B44" s="268" t="s">
        <v>699</v>
      </c>
      <c r="C44" s="193" t="s">
        <v>632</v>
      </c>
      <c r="D44" s="378"/>
      <c r="E44" s="410"/>
      <c r="F44" s="112">
        <v>1</v>
      </c>
    </row>
  </sheetData>
  <sheetProtection algorithmName="SHA-512" hashValue="gjiiGKfP3RKht30jqHcA4H+tgAwkXKUV1s0MRNSUhMd0WlM0gXf+Z/1FnjiFMHQbc3hI3hIAgLMMM3GQS7TpOg==" saltValue="1sGRVtRRKHlV5100VVjikQ==" spinCount="100000" sheet="1" objects="1" scenarios="1"/>
  <mergeCells count="3">
    <mergeCell ref="B3:C3"/>
    <mergeCell ref="B2:C2"/>
    <mergeCell ref="B38:E38"/>
  </mergeCells>
  <conditionalFormatting sqref="B14">
    <cfRule type="containsText" dxfId="60" priority="7" operator="containsText" text="niet te beantwoorden">
      <formula>NOT(ISERROR(SEARCH("niet te beantwoorden",B14)))</formula>
    </cfRule>
    <cfRule type="expression" dxfId="59" priority="9">
      <formula>$D$23="Solidair"</formula>
    </cfRule>
  </conditionalFormatting>
  <conditionalFormatting sqref="B16">
    <cfRule type="containsText" dxfId="58" priority="4" operator="containsText" text="niet te beantwoorden">
      <formula>NOT(ISERROR(SEARCH("niet te beantwoorden",B16)))</formula>
    </cfRule>
  </conditionalFormatting>
  <conditionalFormatting sqref="B31">
    <cfRule type="containsText" dxfId="57" priority="6" operator="containsText" text="niet te beantwoorden">
      <formula>NOT(ISERROR(SEARCH("niet te beantwoorden",B31)))</formula>
    </cfRule>
  </conditionalFormatting>
  <conditionalFormatting sqref="B35">
    <cfRule type="containsText" dxfId="56" priority="5" operator="containsText" text="niet te beantwoorden">
      <formula>NOT(ISERROR(SEARCH("niet te beantwoorden",B35)))</formula>
    </cfRule>
  </conditionalFormatting>
  <conditionalFormatting sqref="F14">
    <cfRule type="containsText" dxfId="55" priority="1" operator="containsText" text="niet te beantwoorden">
      <formula>NOT(ISERROR(SEARCH("niet te beantwoorden",F14)))</formula>
    </cfRule>
    <cfRule type="expression" dxfId="54" priority="2">
      <formula>$D$23="Solidair"</formula>
    </cfRule>
  </conditionalFormatting>
  <conditionalFormatting sqref="F16">
    <cfRule type="containsText" dxfId="53" priority="3" operator="containsText" text="niet te beantwoorden">
      <formula>NOT(ISERROR(SEARCH("niet te beantwoorden",F16)))</formula>
    </cfRule>
  </conditionalFormatting>
  <dataValidations count="1">
    <dataValidation type="list" allowBlank="1" showInputMessage="1" showErrorMessage="1" sqref="D39 D15:D16 D18 D24 D27:D28 D30 D32:D34 D36" xr:uid="{A0839BEF-C1AC-496E-ABAD-A74E36D38A38}">
      <formula1>"Maak keuze, Ja, Nee"</formula1>
    </dataValidation>
  </dataValidations>
  <hyperlinks>
    <hyperlink ref="C9" r:id="rId1" display="https://wetten.overheid.nl/jci1.3:c:BWBR0020892&amp;hoofdstuk=9b&amp;paragraaf=9b.5&amp;artikel=46e&amp;z=2023-07-01&amp;g=2023-07-01" xr:uid="{0E0156C4-FC28-4D92-828A-D0D81B945973}"/>
    <hyperlink ref="C10" r:id="rId2" display="https://wetten.overheid.nl/jci1.3:c:BWBR0020871&amp;paragraaf=8a&amp;artikel=23b&amp;z=2023-07-01&amp;g=2023-07-01" xr:uid="{C974B866-CA7C-4F53-80D9-D3EBB2AA7CF7}"/>
    <hyperlink ref="C11" r:id="rId3" display="https://wetten.overheid.nl/jci1.3:c:BWBR0020809&amp;hoofdstuk=6b&amp;paragraaf=6b.3&amp;artikel=150e&amp;z=2023-07-01&amp;g=2023-07-01" xr:uid="{EDA0ACC5-68FC-484F-B4FD-E1645B4C3461}"/>
    <hyperlink ref="C12" r:id="rId4" display="https://wetten.overheid.nl/jci1.3:c:BWBR0048348&amp;artikel=4&amp;z=2023-07-01&amp;g=2023-07-01" xr:uid="{469E5E4B-F080-4A64-AC42-A30ACBADDFBC}"/>
    <hyperlink ref="C13" r:id="rId5" display="https://wetten.overheid.nl/jci1.3:c:BWBR0048348&amp;artikel=4&amp;z=2023-07-01&amp;g=2023-07-01" xr:uid="{07E1012D-EDF4-4F7D-B47E-66066C91465D}"/>
    <hyperlink ref="C14" r:id="rId6" display="https://wetten.overheid.nl/jci1.3:c:BWBR0020892&amp;hoofdstuk=9b&amp;paragraaf=9b.5&amp;artikel=46e&amp;z=2023-07-01&amp;g=2023-07-01" xr:uid="{8A960A43-763F-4E6E-820F-13A61EEEB431}"/>
    <hyperlink ref="C15" r:id="rId7" display="https://wetten.overheid.nl/jci1.3:c:BWBR0020892&amp;hoofdstuk=9b&amp;paragraaf=9b.5&amp;artikel=46e&amp;z=2023-07-01&amp;g=2023-07-01" xr:uid="{FE73A757-FD51-4720-AA60-CA6CAEADC4A7}"/>
    <hyperlink ref="C16" r:id="rId8" display="https://wetten.overheid.nl/jci1.3:c:BWBR0020892&amp;hoofdstuk=9b&amp;paragraaf=9b.5&amp;artikel=46e&amp;z=2023-07-01&amp;g=2023-07-01" xr:uid="{5B409BB1-3DF7-44E3-9DFA-9F5AE91E5525}"/>
    <hyperlink ref="C18" r:id="rId9" display="https://wetten.overheid.nl/jci1.3:c:BWBR0020892&amp;hoofdstuk=9b&amp;paragraaf=9b.5&amp;artikel=46c&amp;z=2023-07-01&amp;g=2023-07-01" xr:uid="{9E20B1C5-2003-4DDF-90ED-CABF4FF52C47}"/>
    <hyperlink ref="C19" r:id="rId10" display="https://wetten.overheid.nl/jci1.3:c:BWBR0020892&amp;hoofdstuk=9b&amp;paragraaf=9b.5&amp;artikel=46c&amp;z=2023-07-01&amp;g=2023-07-01" xr:uid="{9351EF05-F61A-4A10-AB45-F32AD09EF87D}"/>
    <hyperlink ref="C20" r:id="rId11" display="https://wetten.overheid.nl/jci1.3:c:BWBR0020892&amp;hoofdstuk=9b&amp;paragraaf=9b.5&amp;artikel=46c&amp;z=2023-07-01&amp;g=2023-07-01" xr:uid="{EAE6F6C4-2BC4-4A1D-95DD-0982425F1A26}"/>
    <hyperlink ref="C21" r:id="rId12" display="https://wetten.overheid.nl/jci1.3:c:BWBR0020892&amp;hoofdstuk=9b&amp;paragraaf=9b.5&amp;artikel=46c&amp;z=2023-07-01&amp;g=2023-07-01" xr:uid="{F62A566A-08F4-4077-8C08-B34E379839EA}"/>
    <hyperlink ref="C22" r:id="rId13" display="https://wetten.overheid.nl/jci1.3:c:BWBR0020892&amp;hoofdstuk=9b&amp;paragraaf=9b.5&amp;artikel=46c&amp;z=2023-07-01&amp;g=2023-07-01" xr:uid="{9828548E-00A3-4464-92D7-F6ACC7FAA5A6}"/>
    <hyperlink ref="C30" r:id="rId14" display="https://wetten.overheid.nl/jci1.3:c:BWBR0020892&amp;hoofdstuk=9b&amp;paragraaf=9b.5&amp;artikel=46c&amp;z=2023-07-01&amp;g=2023-07-01" xr:uid="{61FE3A47-4AF0-4025-8660-30A566D038C8}"/>
    <hyperlink ref="C31" r:id="rId15" display="https://wetten.overheid.nl/jci1.3:c:BWBR0020892&amp;hoofdstuk=9b&amp;paragraaf=9b.5&amp;artikel=46c&amp;z=2023-07-01&amp;g=2023-07-01" xr:uid="{CC960F71-F264-4F0F-B294-9928E81EDD68}"/>
    <hyperlink ref="C32" r:id="rId16" display="https://wetten.overheid.nl/jci1.3:c:BWBR0020892&amp;hoofdstuk=9b&amp;paragraaf=9b.5&amp;artikel=46c&amp;z=2023-07-01&amp;g=2023-07-01" xr:uid="{26028455-5C0E-4EC5-A30B-9326F288B5B3}"/>
    <hyperlink ref="C33" r:id="rId17" display="https://wetten.overheid.nl/jci1.3:c:BWBR0020892&amp;hoofdstuk=9b&amp;paragraaf=9b.5&amp;artikel=46c&amp;z=2023-07-01&amp;g=2023-07-01" xr:uid="{47DBFAF9-D586-41EC-B1F9-72CDF588B49A}"/>
    <hyperlink ref="C34" r:id="rId18" display="https://wetten.overheid.nl/jci1.3:c:BWBR0020892&amp;hoofdstuk=9b&amp;paragraaf=9b.5&amp;artikel=46c&amp;z=2023-07-01&amp;g=2023-07-01" xr:uid="{36764373-45E7-41A3-AFC8-3C2127123B09}"/>
    <hyperlink ref="C35" r:id="rId19" display="https://wetten.overheid.nl/jci1.3:c:BWBR0020892&amp;hoofdstuk=9b&amp;paragraaf=9b.5&amp;artikel=46c&amp;z=2023-07-01&amp;g=2023-07-01" xr:uid="{CED1122E-4427-46AE-A08F-007A62C096DC}"/>
    <hyperlink ref="C36" r:id="rId20" display="https://wetten.overheid.nl/jci1.3:c:BWBR0020892&amp;hoofdstuk=9b&amp;paragraaf=9b.5&amp;artikel=46c&amp;z=2023-07-01&amp;g=2023-07-01" xr:uid="{FEE914F1-2236-4C18-A460-3A8193C78A59}"/>
    <hyperlink ref="C29" r:id="rId21" display="https://wetten.overheid.nl/jci1.3:c:BWBR0020892&amp;hoofdstuk=9b&amp;paragraaf=9b.5&amp;artikel=46c&amp;z=2023-07-01&amp;g=2023-07-01" xr:uid="{3F70F226-B23E-4878-B2B3-E813D1675306}"/>
    <hyperlink ref="C28" r:id="rId22" display="https://wetten.overheid.nl/jci1.3:c:BWBR0020892&amp;hoofdstuk=9b&amp;paragraaf=9b.5&amp;artikel=46c&amp;z=2023-07-01&amp;g=2023-07-01" xr:uid="{D710285A-B075-4A0A-B19A-A1782DEA527E}"/>
    <hyperlink ref="C27" r:id="rId23" display="https://wetten.overheid.nl/jci1.3:c:BWBR0020892&amp;hoofdstuk=9b&amp;paragraaf=9b.5&amp;artikel=46c&amp;z=2023-07-01&amp;g=2023-07-01" xr:uid="{49AD20A1-A0B1-4072-8915-7013D6BB621B}"/>
    <hyperlink ref="C25" r:id="rId24" display="https://wetten.overheid.nl/jci1.3:c:BWBR0020892&amp;hoofdstuk=9b&amp;paragraaf=9b.5&amp;artikel=46c&amp;z=2023-07-01&amp;g=2023-07-01" xr:uid="{2A0103B5-8537-463E-BD6D-5EC94402D080}"/>
    <hyperlink ref="C26" r:id="rId25" display="https://wetten.overheid.nl/jci1.3:c:BWBR0020892&amp;hoofdstuk=9b&amp;paragraaf=9b.5&amp;artikel=46c&amp;z=2023-07-01&amp;g=2023-07-01" xr:uid="{6EA9019A-8DB9-4C5F-9068-62382091D1D5}"/>
    <hyperlink ref="C23" r:id="rId26" display="https://wetten.overheid.nl/jci1.3:c:BWBR0020892&amp;hoofdstuk=9b&amp;paragraaf=9b.5&amp;artikel=46c&amp;z=2023-07-01&amp;g=2023-07-01" xr:uid="{E2541456-03C0-483B-8E55-07383148F193}"/>
    <hyperlink ref="C24" r:id="rId27" display="https://wetten.overheid.nl/jci1.3:c:BWBR0020892&amp;hoofdstuk=9b&amp;paragraaf=9b.5&amp;artikel=46c&amp;z=2023-07-01&amp;g=2023-07-01" xr:uid="{6C7606DF-B15B-4052-BDAF-70EFFE8E82FC}"/>
    <hyperlink ref="C39" r:id="rId28" display="https://wetten.overheid.nl/jci1.3:c:BWBR0020892&amp;hoofdstuk=9b&amp;paragraaf=9b.4&amp;artikel=46&amp;z=2023-07-01&amp;g=2023-07-01" xr:uid="{F98DC1EC-4F6D-4820-86D4-6DFAF6DC0D0B}"/>
    <hyperlink ref="C40" r:id="rId29" display="https://wetten.overheid.nl/jci1.3:c:BWBR0020892&amp;hoofdstuk=9b&amp;paragraaf=9b.4&amp;artikel=46&amp;z=2023-07-01&amp;g=2023-07-01" xr:uid="{DEF637B3-96B2-4E8C-8079-A30AF6AA6D48}"/>
    <hyperlink ref="C41" r:id="rId30" display="https://wetten.overheid.nl/jci1.3:c:BWBR0020892&amp;hoofdstuk=9b&amp;paragraaf=9b.4&amp;artikel=46&amp;z=2023-07-01&amp;g=2023-07-01" xr:uid="{2BEE0C46-2746-404B-8111-A7513DF1840C}"/>
    <hyperlink ref="C42" r:id="rId31" display="https://wetten.overheid.nl/jci1.3:c:BWBR0020809&amp;hoofdstuk=6&amp;artikel=143a&amp;z=2023-07-01&amp;g=2023-07-01" xr:uid="{2598FC5D-A98F-4DDC-AE70-CEAD5B809D9A}"/>
    <hyperlink ref="C43" r:id="rId32" display="https://wetten.overheid.nl/jci1.3:c:BWBR0020809&amp;hoofdstuk=6&amp;artikel=143a&amp;z=2023-07-01&amp;g=2023-07-01" xr:uid="{E812E2B4-5030-4DB6-A16E-5EE382874761}"/>
    <hyperlink ref="C44" r:id="rId33" display="https://wetten.overheid.nl/jci1.3:c:BWBR0020809&amp;hoofdstuk=6&amp;artikel=143a&amp;z=2023-07-01&amp;g=2023-07-01" xr:uid="{8A7AB33B-6EFB-4E81-8AD4-2624E86B77D5}"/>
    <hyperlink ref="D6" r:id="rId34" display="Bij dit sjabloon is een invulinstructie beschikbaar." xr:uid="{CDDE7352-F3AE-41E0-9A07-8BE55D34F260}"/>
  </hyperlinks>
  <pageMargins left="0.23622047244094491" right="0.23622047244094491" top="0.74803149606299213" bottom="0.74803149606299213" header="0.31496062992125984" footer="0.31496062992125984"/>
  <pageSetup paperSize="8" fitToHeight="0" orientation="landscape" r:id="rId3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0F512-82C7-4B69-9C06-12C18EB79AF8}">
  <sheetPr codeName="Blad18">
    <tabColor rgb="FFFCE0AE"/>
    <pageSetUpPr fitToPage="1"/>
  </sheetPr>
  <dimension ref="A2:Q266"/>
  <sheetViews>
    <sheetView showGridLines="0" zoomScaleNormal="100" workbookViewId="0">
      <selection activeCell="E9" sqref="E9"/>
    </sheetView>
  </sheetViews>
  <sheetFormatPr defaultRowHeight="15"/>
  <cols>
    <col min="1" max="1" width="10.42578125" customWidth="1"/>
    <col min="2" max="2" width="106.140625" bestFit="1" customWidth="1"/>
    <col min="3" max="3" width="12.7109375" customWidth="1"/>
    <col min="4" max="4" width="29.7109375" customWidth="1"/>
    <col min="5" max="5" width="17.5703125" customWidth="1"/>
    <col min="6" max="6" width="19.5703125" bestFit="1" customWidth="1"/>
    <col min="7" max="7" width="26" customWidth="1"/>
    <col min="8" max="8" width="26.5703125" customWidth="1"/>
    <col min="9" max="9" width="19.28515625" customWidth="1"/>
    <col min="10" max="10" width="20.5703125" customWidth="1"/>
    <col min="11" max="11" width="23.140625" customWidth="1"/>
    <col min="12" max="12" width="18" bestFit="1" customWidth="1"/>
    <col min="13" max="13" width="19.5703125" bestFit="1" customWidth="1"/>
    <col min="14" max="14" width="20.140625" bestFit="1" customWidth="1"/>
    <col min="15" max="15" width="18" bestFit="1" customWidth="1"/>
    <col min="16" max="16" width="19.5703125" bestFit="1" customWidth="1"/>
    <col min="17" max="17" width="20.140625" bestFit="1" customWidth="1"/>
    <col min="18" max="18" width="14.42578125" customWidth="1"/>
    <col min="19" max="19" width="11.28515625" customWidth="1"/>
    <col min="20" max="20" width="17.7109375" customWidth="1"/>
    <col min="23" max="23" width="16.28515625" customWidth="1"/>
    <col min="26" max="26" width="16" customWidth="1"/>
    <col min="29" max="29" width="16.28515625" customWidth="1"/>
  </cols>
  <sheetData>
    <row r="2" spans="1:14">
      <c r="B2" s="49" t="s">
        <v>700</v>
      </c>
      <c r="C2" s="2"/>
    </row>
    <row r="3" spans="1:14" ht="37.5" customHeight="1">
      <c r="B3" s="91" t="str">
        <f>IF('0. Inhoudsopgave'!C15="Ja","Dit tabblad hoeft u niet in te vullen",C3)</f>
        <v>De vragen in dit sjabloon zijn gebaseerd op artikel 46b, eerste lid, sub a t/m e BUPW. Deze grondslag dient in samenhang gelezen te worden met de wettelijke bepalingen waarnaar verwezen wordt bij de betreffende vraag.</v>
      </c>
      <c r="C3" s="549" t="s">
        <v>335</v>
      </c>
    </row>
    <row r="4" spans="1:14" ht="30">
      <c r="B4" s="91" t="str">
        <f>IF('0. Inhoudsopgave'!C15="Ja","","Netto profijt is de marktwaarde van de uitkeringen minus marktwaarde van de toekomstige premie-inleg 
(artikel 150e, tweede lid PW).")</f>
        <v>Netto profijt is de marktwaarde van de uitkeringen minus marktwaarde van de toekomstige premie-inleg 
(artikel 150e, tweede lid PW).</v>
      </c>
      <c r="C4" s="2"/>
    </row>
    <row r="5" spans="1:14" ht="45">
      <c r="B5" s="318" t="str">
        <f>IF('0. Inhoudsopgave'!C15="Ja","","Het netto profijt effect is het netto profijt van het ongewijzigd voortzetten van de pensioenovereenkomst minus het netto profijt van de gewijzigde pensioenovereenkomst, gedeeld door de marktwaarde van de uitkeringen 
(artikel 46e, tweede lid BUPW).")</f>
        <v>Het netto profijt effect is het netto profijt van het ongewijzigd voortzetten van de pensioenovereenkomst minus het netto profijt van de gewijzigde pensioenovereenkomst, gedeeld door de marktwaarde van de uitkeringen 
(artikel 46e, tweede lid BUPW).</v>
      </c>
      <c r="C5" s="2"/>
    </row>
    <row r="6" spans="1:14">
      <c r="B6" s="2"/>
      <c r="C6" s="2"/>
    </row>
    <row r="7" spans="1:14" ht="30">
      <c r="A7" s="27">
        <v>1</v>
      </c>
      <c r="B7" s="16" t="s">
        <v>701</v>
      </c>
      <c r="C7" s="2"/>
      <c r="D7" s="38" t="s">
        <v>702</v>
      </c>
      <c r="E7" s="785" t="s">
        <v>703</v>
      </c>
      <c r="F7" s="787"/>
      <c r="G7" s="787"/>
      <c r="H7" s="45" t="s">
        <v>704</v>
      </c>
      <c r="I7" s="783" t="s">
        <v>705</v>
      </c>
      <c r="J7" s="784"/>
      <c r="K7" s="785"/>
      <c r="L7" s="783" t="s">
        <v>706</v>
      </c>
      <c r="M7" s="784"/>
      <c r="N7" s="785"/>
    </row>
    <row r="8" spans="1:14">
      <c r="B8" s="3" t="s">
        <v>707</v>
      </c>
      <c r="C8" s="2"/>
      <c r="D8" s="503" t="s">
        <v>708</v>
      </c>
      <c r="E8" s="504" t="s">
        <v>709</v>
      </c>
      <c r="F8" s="505" t="s">
        <v>710</v>
      </c>
      <c r="G8" s="504" t="s">
        <v>711</v>
      </c>
      <c r="H8" s="504" t="s">
        <v>709</v>
      </c>
      <c r="I8" s="504" t="s">
        <v>709</v>
      </c>
      <c r="J8" s="505" t="s">
        <v>710</v>
      </c>
      <c r="K8" s="504" t="s">
        <v>711</v>
      </c>
      <c r="L8" s="505" t="s">
        <v>709</v>
      </c>
      <c r="M8" s="505" t="s">
        <v>710</v>
      </c>
      <c r="N8" s="504" t="s">
        <v>711</v>
      </c>
    </row>
    <row r="9" spans="1:14">
      <c r="B9" s="453" t="s">
        <v>712</v>
      </c>
      <c r="C9" s="2"/>
      <c r="D9" s="4">
        <v>2005</v>
      </c>
      <c r="E9" s="550"/>
      <c r="F9" s="550"/>
      <c r="G9" s="550"/>
      <c r="H9" s="550"/>
      <c r="I9" s="550"/>
      <c r="J9" s="550"/>
      <c r="K9" s="550"/>
      <c r="L9" s="550"/>
      <c r="M9" s="550"/>
      <c r="N9" s="550"/>
    </row>
    <row r="10" spans="1:14">
      <c r="B10" s="454" t="s">
        <v>713</v>
      </c>
      <c r="C10" s="2"/>
      <c r="D10" s="4">
        <v>2004</v>
      </c>
      <c r="E10" s="550"/>
      <c r="F10" s="550"/>
      <c r="G10" s="550"/>
      <c r="H10" s="550"/>
      <c r="I10" s="550"/>
      <c r="J10" s="550"/>
      <c r="K10" s="550"/>
      <c r="L10" s="550"/>
      <c r="M10" s="550"/>
      <c r="N10" s="550"/>
    </row>
    <row r="11" spans="1:14">
      <c r="B11" s="454" t="s">
        <v>714</v>
      </c>
      <c r="C11" s="2"/>
      <c r="D11" s="4">
        <v>2003</v>
      </c>
      <c r="E11" s="550"/>
      <c r="F11" s="550"/>
      <c r="G11" s="550"/>
      <c r="H11" s="550"/>
      <c r="I11" s="550"/>
      <c r="J11" s="550"/>
      <c r="K11" s="550"/>
      <c r="L11" s="550"/>
      <c r="M11" s="550"/>
      <c r="N11" s="550"/>
    </row>
    <row r="12" spans="1:14">
      <c r="B12" s="454" t="s">
        <v>715</v>
      </c>
      <c r="C12" s="2"/>
      <c r="D12" s="4">
        <v>2002</v>
      </c>
      <c r="E12" s="550"/>
      <c r="F12" s="550"/>
      <c r="G12" s="550"/>
      <c r="H12" s="550"/>
      <c r="I12" s="550"/>
      <c r="J12" s="550"/>
      <c r="K12" s="550"/>
      <c r="L12" s="550"/>
      <c r="M12" s="550"/>
      <c r="N12" s="550"/>
    </row>
    <row r="13" spans="1:14">
      <c r="B13" s="8"/>
      <c r="C13" s="2"/>
      <c r="D13" s="4">
        <v>2001</v>
      </c>
      <c r="E13" s="550"/>
      <c r="F13" s="550"/>
      <c r="G13" s="550"/>
      <c r="H13" s="550"/>
      <c r="I13" s="550"/>
      <c r="J13" s="550"/>
      <c r="K13" s="550"/>
      <c r="L13" s="550"/>
      <c r="M13" s="550"/>
      <c r="N13" s="550"/>
    </row>
    <row r="14" spans="1:14">
      <c r="B14" s="2"/>
      <c r="C14" s="2"/>
      <c r="D14" s="4">
        <v>2000</v>
      </c>
      <c r="E14" s="550"/>
      <c r="F14" s="550"/>
      <c r="G14" s="550"/>
      <c r="H14" s="550"/>
      <c r="I14" s="550"/>
      <c r="J14" s="550"/>
      <c r="K14" s="550"/>
      <c r="L14" s="550"/>
      <c r="M14" s="550"/>
      <c r="N14" s="550"/>
    </row>
    <row r="15" spans="1:14">
      <c r="B15" s="2"/>
      <c r="C15" s="2"/>
      <c r="D15" s="4">
        <v>1999</v>
      </c>
      <c r="E15" s="550"/>
      <c r="F15" s="550"/>
      <c r="G15" s="550"/>
      <c r="H15" s="550"/>
      <c r="I15" s="550"/>
      <c r="J15" s="550"/>
      <c r="K15" s="550"/>
      <c r="L15" s="550"/>
      <c r="M15" s="550"/>
      <c r="N15" s="550"/>
    </row>
    <row r="16" spans="1:14">
      <c r="B16" s="2"/>
      <c r="C16" s="2"/>
      <c r="D16" s="4">
        <v>1998</v>
      </c>
      <c r="E16" s="550"/>
      <c r="F16" s="550"/>
      <c r="G16" s="550"/>
      <c r="H16" s="550"/>
      <c r="I16" s="550"/>
      <c r="J16" s="550"/>
      <c r="K16" s="550"/>
      <c r="L16" s="550"/>
      <c r="M16" s="550"/>
      <c r="N16" s="550"/>
    </row>
    <row r="17" spans="4:14">
      <c r="D17" s="4">
        <v>1997</v>
      </c>
      <c r="E17" s="550"/>
      <c r="F17" s="550"/>
      <c r="G17" s="550"/>
      <c r="H17" s="550"/>
      <c r="I17" s="550"/>
      <c r="J17" s="550"/>
      <c r="K17" s="550"/>
      <c r="L17" s="550"/>
      <c r="M17" s="550"/>
      <c r="N17" s="550"/>
    </row>
    <row r="18" spans="4:14">
      <c r="D18" s="4">
        <v>1996</v>
      </c>
      <c r="E18" s="550"/>
      <c r="F18" s="550"/>
      <c r="G18" s="550"/>
      <c r="H18" s="550"/>
      <c r="I18" s="550"/>
      <c r="J18" s="550"/>
      <c r="K18" s="550"/>
      <c r="L18" s="550"/>
      <c r="M18" s="550"/>
      <c r="N18" s="550"/>
    </row>
    <row r="19" spans="4:14">
      <c r="D19" s="4">
        <v>1995</v>
      </c>
      <c r="E19" s="550"/>
      <c r="F19" s="550"/>
      <c r="G19" s="550"/>
      <c r="H19" s="550"/>
      <c r="I19" s="550"/>
      <c r="J19" s="550"/>
      <c r="K19" s="550"/>
      <c r="L19" s="550"/>
      <c r="M19" s="550"/>
      <c r="N19" s="550"/>
    </row>
    <row r="20" spans="4:14">
      <c r="D20" s="4">
        <v>1994</v>
      </c>
      <c r="E20" s="550"/>
      <c r="F20" s="550"/>
      <c r="G20" s="550"/>
      <c r="H20" s="550"/>
      <c r="I20" s="550"/>
      <c r="J20" s="550"/>
      <c r="K20" s="550"/>
      <c r="L20" s="550"/>
      <c r="M20" s="550"/>
      <c r="N20" s="550"/>
    </row>
    <row r="21" spans="4:14">
      <c r="D21" s="4">
        <v>1993</v>
      </c>
      <c r="E21" s="550"/>
      <c r="F21" s="550"/>
      <c r="G21" s="550"/>
      <c r="H21" s="550"/>
      <c r="I21" s="550"/>
      <c r="J21" s="550"/>
      <c r="K21" s="550"/>
      <c r="L21" s="550"/>
      <c r="M21" s="550"/>
      <c r="N21" s="550"/>
    </row>
    <row r="22" spans="4:14">
      <c r="D22" s="4">
        <v>1992</v>
      </c>
      <c r="E22" s="550"/>
      <c r="F22" s="550"/>
      <c r="G22" s="550"/>
      <c r="H22" s="550"/>
      <c r="I22" s="550"/>
      <c r="J22" s="550"/>
      <c r="K22" s="550"/>
      <c r="L22" s="550"/>
      <c r="M22" s="550"/>
      <c r="N22" s="550"/>
    </row>
    <row r="23" spans="4:14">
      <c r="D23" s="4">
        <v>1991</v>
      </c>
      <c r="E23" s="550"/>
      <c r="F23" s="550"/>
      <c r="G23" s="550"/>
      <c r="H23" s="550"/>
      <c r="I23" s="550"/>
      <c r="J23" s="550"/>
      <c r="K23" s="550"/>
      <c r="L23" s="550"/>
      <c r="M23" s="550"/>
      <c r="N23" s="550"/>
    </row>
    <row r="24" spans="4:14">
      <c r="D24" s="4">
        <v>1990</v>
      </c>
      <c r="E24" s="550"/>
      <c r="F24" s="550"/>
      <c r="G24" s="550"/>
      <c r="H24" s="550"/>
      <c r="I24" s="550"/>
      <c r="J24" s="550"/>
      <c r="K24" s="550"/>
      <c r="L24" s="550"/>
      <c r="M24" s="550"/>
      <c r="N24" s="550"/>
    </row>
    <row r="25" spans="4:14">
      <c r="D25" s="4">
        <v>1989</v>
      </c>
      <c r="E25" s="550"/>
      <c r="F25" s="550"/>
      <c r="G25" s="550"/>
      <c r="H25" s="550"/>
      <c r="I25" s="550"/>
      <c r="J25" s="550"/>
      <c r="K25" s="550"/>
      <c r="L25" s="550"/>
      <c r="M25" s="550"/>
      <c r="N25" s="550"/>
    </row>
    <row r="26" spans="4:14">
      <c r="D26" s="4">
        <v>1988</v>
      </c>
      <c r="E26" s="550"/>
      <c r="F26" s="550"/>
      <c r="G26" s="550"/>
      <c r="H26" s="550"/>
      <c r="I26" s="550"/>
      <c r="J26" s="550"/>
      <c r="K26" s="550"/>
      <c r="L26" s="550"/>
      <c r="M26" s="550"/>
      <c r="N26" s="550"/>
    </row>
    <row r="27" spans="4:14">
      <c r="D27" s="4">
        <v>1987</v>
      </c>
      <c r="E27" s="550"/>
      <c r="F27" s="550"/>
      <c r="G27" s="550"/>
      <c r="H27" s="550"/>
      <c r="I27" s="550"/>
      <c r="J27" s="550"/>
      <c r="K27" s="550"/>
      <c r="L27" s="550"/>
      <c r="M27" s="550"/>
      <c r="N27" s="550"/>
    </row>
    <row r="28" spans="4:14">
      <c r="D28" s="4">
        <v>1986</v>
      </c>
      <c r="E28" s="550"/>
      <c r="F28" s="550"/>
      <c r="G28" s="550"/>
      <c r="H28" s="550"/>
      <c r="I28" s="550"/>
      <c r="J28" s="550"/>
      <c r="K28" s="550"/>
      <c r="L28" s="550"/>
      <c r="M28" s="550"/>
      <c r="N28" s="550"/>
    </row>
    <row r="29" spans="4:14">
      <c r="D29" s="4">
        <v>1985</v>
      </c>
      <c r="E29" s="550"/>
      <c r="F29" s="550"/>
      <c r="G29" s="550"/>
      <c r="H29" s="550"/>
      <c r="I29" s="550"/>
      <c r="J29" s="550"/>
      <c r="K29" s="550"/>
      <c r="L29" s="550"/>
      <c r="M29" s="550"/>
      <c r="N29" s="550"/>
    </row>
    <row r="30" spans="4:14">
      <c r="D30" s="4">
        <v>1984</v>
      </c>
      <c r="E30" s="550"/>
      <c r="F30" s="550"/>
      <c r="G30" s="550"/>
      <c r="H30" s="550"/>
      <c r="I30" s="550"/>
      <c r="J30" s="550"/>
      <c r="K30" s="550"/>
      <c r="L30" s="550"/>
      <c r="M30" s="550"/>
      <c r="N30" s="550"/>
    </row>
    <row r="31" spans="4:14">
      <c r="D31" s="4">
        <v>1983</v>
      </c>
      <c r="E31" s="550"/>
      <c r="F31" s="550"/>
      <c r="G31" s="550"/>
      <c r="H31" s="550"/>
      <c r="I31" s="550"/>
      <c r="J31" s="550"/>
      <c r="K31" s="550"/>
      <c r="L31" s="550"/>
      <c r="M31" s="550"/>
      <c r="N31" s="550"/>
    </row>
    <row r="32" spans="4:14">
      <c r="D32" s="4">
        <v>1982</v>
      </c>
      <c r="E32" s="550"/>
      <c r="F32" s="550"/>
      <c r="G32" s="550"/>
      <c r="H32" s="550"/>
      <c r="I32" s="550"/>
      <c r="J32" s="550"/>
      <c r="K32" s="550"/>
      <c r="L32" s="550"/>
      <c r="M32" s="550"/>
      <c r="N32" s="550"/>
    </row>
    <row r="33" spans="4:14">
      <c r="D33" s="4">
        <v>1981</v>
      </c>
      <c r="E33" s="550"/>
      <c r="F33" s="550"/>
      <c r="G33" s="550"/>
      <c r="H33" s="550"/>
      <c r="I33" s="550"/>
      <c r="J33" s="550"/>
      <c r="K33" s="550"/>
      <c r="L33" s="550"/>
      <c r="M33" s="550"/>
      <c r="N33" s="550"/>
    </row>
    <row r="34" spans="4:14">
      <c r="D34" s="4">
        <v>1980</v>
      </c>
      <c r="E34" s="550"/>
      <c r="F34" s="550"/>
      <c r="G34" s="550"/>
      <c r="H34" s="550"/>
      <c r="I34" s="550"/>
      <c r="J34" s="550"/>
      <c r="K34" s="550"/>
      <c r="L34" s="550"/>
      <c r="M34" s="550"/>
      <c r="N34" s="550"/>
    </row>
    <row r="35" spans="4:14">
      <c r="D35" s="4">
        <v>1979</v>
      </c>
      <c r="E35" s="550"/>
      <c r="F35" s="550"/>
      <c r="G35" s="550"/>
      <c r="H35" s="550"/>
      <c r="I35" s="550"/>
      <c r="J35" s="550"/>
      <c r="K35" s="550"/>
      <c r="L35" s="550"/>
      <c r="M35" s="550"/>
      <c r="N35" s="550"/>
    </row>
    <row r="36" spans="4:14">
      <c r="D36" s="4">
        <v>1978</v>
      </c>
      <c r="E36" s="550"/>
      <c r="F36" s="550"/>
      <c r="G36" s="550"/>
      <c r="H36" s="550"/>
      <c r="I36" s="550"/>
      <c r="J36" s="550"/>
      <c r="K36" s="550"/>
      <c r="L36" s="550"/>
      <c r="M36" s="550"/>
      <c r="N36" s="550"/>
    </row>
    <row r="37" spans="4:14">
      <c r="D37" s="4">
        <v>1977</v>
      </c>
      <c r="E37" s="550"/>
      <c r="F37" s="550"/>
      <c r="G37" s="550"/>
      <c r="H37" s="550"/>
      <c r="I37" s="550"/>
      <c r="J37" s="550"/>
      <c r="K37" s="550"/>
      <c r="L37" s="550"/>
      <c r="M37" s="550"/>
      <c r="N37" s="550"/>
    </row>
    <row r="38" spans="4:14">
      <c r="D38" s="4">
        <v>1976</v>
      </c>
      <c r="E38" s="550"/>
      <c r="F38" s="550"/>
      <c r="G38" s="550"/>
      <c r="H38" s="550"/>
      <c r="I38" s="550"/>
      <c r="J38" s="550"/>
      <c r="K38" s="550"/>
      <c r="L38" s="550"/>
      <c r="M38" s="550"/>
      <c r="N38" s="550"/>
    </row>
    <row r="39" spans="4:14">
      <c r="D39" s="4">
        <v>1975</v>
      </c>
      <c r="E39" s="550"/>
      <c r="F39" s="550"/>
      <c r="G39" s="550"/>
      <c r="H39" s="550"/>
      <c r="I39" s="550"/>
      <c r="J39" s="550"/>
      <c r="K39" s="550"/>
      <c r="L39" s="550"/>
      <c r="M39" s="550"/>
      <c r="N39" s="550"/>
    </row>
    <row r="40" spans="4:14">
      <c r="D40" s="4">
        <v>1974</v>
      </c>
      <c r="E40" s="550"/>
      <c r="F40" s="550"/>
      <c r="G40" s="550"/>
      <c r="H40" s="550"/>
      <c r="I40" s="550"/>
      <c r="J40" s="550"/>
      <c r="K40" s="550"/>
      <c r="L40" s="550"/>
      <c r="M40" s="550"/>
      <c r="N40" s="550"/>
    </row>
    <row r="41" spans="4:14">
      <c r="D41" s="4">
        <v>1973</v>
      </c>
      <c r="E41" s="550"/>
      <c r="F41" s="550"/>
      <c r="G41" s="550"/>
      <c r="H41" s="550"/>
      <c r="I41" s="550"/>
      <c r="J41" s="550"/>
      <c r="K41" s="550"/>
      <c r="L41" s="550"/>
      <c r="M41" s="550"/>
      <c r="N41" s="550"/>
    </row>
    <row r="42" spans="4:14">
      <c r="D42" s="4">
        <v>1972</v>
      </c>
      <c r="E42" s="550"/>
      <c r="F42" s="550"/>
      <c r="G42" s="550"/>
      <c r="H42" s="550"/>
      <c r="I42" s="550"/>
      <c r="J42" s="550"/>
      <c r="K42" s="550"/>
      <c r="L42" s="550"/>
      <c r="M42" s="550"/>
      <c r="N42" s="550"/>
    </row>
    <row r="43" spans="4:14">
      <c r="D43" s="4">
        <v>1971</v>
      </c>
      <c r="E43" s="550"/>
      <c r="F43" s="550"/>
      <c r="G43" s="550"/>
      <c r="H43" s="550"/>
      <c r="I43" s="550"/>
      <c r="J43" s="550"/>
      <c r="K43" s="550"/>
      <c r="L43" s="550"/>
      <c r="M43" s="550"/>
      <c r="N43" s="550"/>
    </row>
    <row r="44" spans="4:14">
      <c r="D44" s="4">
        <v>1970</v>
      </c>
      <c r="E44" s="550"/>
      <c r="F44" s="550"/>
      <c r="G44" s="550"/>
      <c r="H44" s="550"/>
      <c r="I44" s="550"/>
      <c r="J44" s="550"/>
      <c r="K44" s="550"/>
      <c r="L44" s="550"/>
      <c r="M44" s="550"/>
      <c r="N44" s="550"/>
    </row>
    <row r="45" spans="4:14">
      <c r="D45" s="4">
        <v>1969</v>
      </c>
      <c r="E45" s="550"/>
      <c r="F45" s="550"/>
      <c r="G45" s="550"/>
      <c r="H45" s="550"/>
      <c r="I45" s="550"/>
      <c r="J45" s="550"/>
      <c r="K45" s="550"/>
      <c r="L45" s="550"/>
      <c r="M45" s="550"/>
      <c r="N45" s="550"/>
    </row>
    <row r="46" spans="4:14">
      <c r="D46" s="4">
        <v>1968</v>
      </c>
      <c r="E46" s="550"/>
      <c r="F46" s="550"/>
      <c r="G46" s="550"/>
      <c r="H46" s="550"/>
      <c r="I46" s="550"/>
      <c r="J46" s="550"/>
      <c r="K46" s="550"/>
      <c r="L46" s="550"/>
      <c r="M46" s="550"/>
      <c r="N46" s="550"/>
    </row>
    <row r="47" spans="4:14">
      <c r="D47" s="4">
        <v>1967</v>
      </c>
      <c r="E47" s="550"/>
      <c r="F47" s="550"/>
      <c r="G47" s="550"/>
      <c r="H47" s="550"/>
      <c r="I47" s="550"/>
      <c r="J47" s="550"/>
      <c r="K47" s="550"/>
      <c r="L47" s="550"/>
      <c r="M47" s="550"/>
      <c r="N47" s="550"/>
    </row>
    <row r="48" spans="4:14">
      <c r="D48" s="4">
        <v>1966</v>
      </c>
      <c r="E48" s="550"/>
      <c r="F48" s="550"/>
      <c r="G48" s="550"/>
      <c r="H48" s="550"/>
      <c r="I48" s="550"/>
      <c r="J48" s="550"/>
      <c r="K48" s="550"/>
      <c r="L48" s="550"/>
      <c r="M48" s="550"/>
      <c r="N48" s="550"/>
    </row>
    <row r="49" spans="4:14">
      <c r="D49" s="4">
        <v>1965</v>
      </c>
      <c r="E49" s="550"/>
      <c r="F49" s="550"/>
      <c r="G49" s="550"/>
      <c r="H49" s="550"/>
      <c r="I49" s="550"/>
      <c r="J49" s="550"/>
      <c r="K49" s="550"/>
      <c r="L49" s="550"/>
      <c r="M49" s="550"/>
      <c r="N49" s="550"/>
    </row>
    <row r="50" spans="4:14">
      <c r="D50" s="4">
        <v>1964</v>
      </c>
      <c r="E50" s="550"/>
      <c r="F50" s="550"/>
      <c r="G50" s="550"/>
      <c r="H50" s="550"/>
      <c r="I50" s="550"/>
      <c r="J50" s="550"/>
      <c r="K50" s="550"/>
      <c r="L50" s="550"/>
      <c r="M50" s="550"/>
      <c r="N50" s="550"/>
    </row>
    <row r="51" spans="4:14">
      <c r="D51" s="4">
        <v>1963</v>
      </c>
      <c r="E51" s="550"/>
      <c r="F51" s="550"/>
      <c r="G51" s="550"/>
      <c r="H51" s="550"/>
      <c r="I51" s="550"/>
      <c r="J51" s="550"/>
      <c r="K51" s="550"/>
      <c r="L51" s="550"/>
      <c r="M51" s="550"/>
      <c r="N51" s="550"/>
    </row>
    <row r="52" spans="4:14">
      <c r="D52" s="4">
        <v>1962</v>
      </c>
      <c r="E52" s="550"/>
      <c r="F52" s="550"/>
      <c r="G52" s="550"/>
      <c r="H52" s="550"/>
      <c r="I52" s="550"/>
      <c r="J52" s="550"/>
      <c r="K52" s="550"/>
      <c r="L52" s="550"/>
      <c r="M52" s="550"/>
      <c r="N52" s="550"/>
    </row>
    <row r="53" spans="4:14">
      <c r="D53" s="4">
        <v>1961</v>
      </c>
      <c r="E53" s="550"/>
      <c r="F53" s="550"/>
      <c r="G53" s="550"/>
      <c r="H53" s="550"/>
      <c r="I53" s="550"/>
      <c r="J53" s="550"/>
      <c r="K53" s="550"/>
      <c r="L53" s="550"/>
      <c r="M53" s="550"/>
      <c r="N53" s="550"/>
    </row>
    <row r="54" spans="4:14">
      <c r="D54" s="4">
        <v>1960</v>
      </c>
      <c r="E54" s="550"/>
      <c r="F54" s="550"/>
      <c r="G54" s="550"/>
      <c r="H54" s="550"/>
      <c r="I54" s="550"/>
      <c r="J54" s="550"/>
      <c r="K54" s="550"/>
      <c r="L54" s="550"/>
      <c r="M54" s="550"/>
      <c r="N54" s="550"/>
    </row>
    <row r="55" spans="4:14">
      <c r="D55" s="4">
        <v>1959</v>
      </c>
      <c r="E55" s="550"/>
      <c r="F55" s="550"/>
      <c r="G55" s="550"/>
      <c r="H55" s="550"/>
      <c r="I55" s="550"/>
      <c r="J55" s="550"/>
      <c r="K55" s="550"/>
      <c r="L55" s="550"/>
      <c r="M55" s="550"/>
      <c r="N55" s="550"/>
    </row>
    <row r="56" spans="4:14">
      <c r="D56" s="4">
        <v>1958</v>
      </c>
      <c r="E56" s="550"/>
      <c r="F56" s="550"/>
      <c r="G56" s="550"/>
      <c r="H56" s="550"/>
      <c r="I56" s="550"/>
      <c r="J56" s="550"/>
      <c r="K56" s="550"/>
      <c r="L56" s="550"/>
      <c r="M56" s="550"/>
      <c r="N56" s="550"/>
    </row>
    <row r="57" spans="4:14">
      <c r="D57" s="4">
        <v>1957</v>
      </c>
      <c r="E57" s="550"/>
      <c r="F57" s="550"/>
      <c r="G57" s="550"/>
      <c r="H57" s="550"/>
      <c r="I57" s="550"/>
      <c r="J57" s="550"/>
      <c r="K57" s="550"/>
      <c r="L57" s="550"/>
      <c r="M57" s="550"/>
      <c r="N57" s="550"/>
    </row>
    <row r="58" spans="4:14">
      <c r="D58" s="4">
        <v>1956</v>
      </c>
      <c r="E58" s="550"/>
      <c r="F58" s="550"/>
      <c r="G58" s="550"/>
      <c r="H58" s="550"/>
      <c r="I58" s="550"/>
      <c r="J58" s="550"/>
      <c r="K58" s="550"/>
      <c r="L58" s="550"/>
      <c r="M58" s="550"/>
      <c r="N58" s="550"/>
    </row>
    <row r="59" spans="4:14">
      <c r="D59" s="4">
        <v>1955</v>
      </c>
      <c r="E59" s="550"/>
      <c r="F59" s="550"/>
      <c r="G59" s="550"/>
      <c r="H59" s="550"/>
      <c r="I59" s="550"/>
      <c r="J59" s="550"/>
      <c r="K59" s="550"/>
      <c r="L59" s="550"/>
      <c r="M59" s="550"/>
      <c r="N59" s="550"/>
    </row>
    <row r="60" spans="4:14">
      <c r="D60" s="4">
        <v>1954</v>
      </c>
      <c r="E60" s="550"/>
      <c r="F60" s="550"/>
      <c r="G60" s="550"/>
      <c r="H60" s="550"/>
      <c r="I60" s="550"/>
      <c r="J60" s="550"/>
      <c r="K60" s="550"/>
      <c r="L60" s="550"/>
      <c r="M60" s="550"/>
      <c r="N60" s="550"/>
    </row>
    <row r="61" spans="4:14">
      <c r="D61" s="4">
        <v>1953</v>
      </c>
      <c r="E61" s="550"/>
      <c r="F61" s="550"/>
      <c r="G61" s="550"/>
      <c r="H61" s="550"/>
      <c r="I61" s="550"/>
      <c r="J61" s="550"/>
      <c r="K61" s="550"/>
      <c r="L61" s="550"/>
      <c r="M61" s="550"/>
      <c r="N61" s="550"/>
    </row>
    <row r="62" spans="4:14">
      <c r="D62" s="4">
        <v>1952</v>
      </c>
      <c r="E62" s="550"/>
      <c r="F62" s="550"/>
      <c r="G62" s="550"/>
      <c r="H62" s="550"/>
      <c r="I62" s="550"/>
      <c r="J62" s="550"/>
      <c r="K62" s="550"/>
      <c r="L62" s="550"/>
      <c r="M62" s="550"/>
      <c r="N62" s="550"/>
    </row>
    <row r="63" spans="4:14">
      <c r="D63" s="4">
        <v>1951</v>
      </c>
      <c r="E63" s="550"/>
      <c r="F63" s="550"/>
      <c r="G63" s="550"/>
      <c r="H63" s="550"/>
      <c r="I63" s="550"/>
      <c r="J63" s="550"/>
      <c r="K63" s="550"/>
      <c r="L63" s="550"/>
      <c r="M63" s="550"/>
      <c r="N63" s="550"/>
    </row>
    <row r="64" spans="4:14">
      <c r="D64" s="4">
        <v>1950</v>
      </c>
      <c r="E64" s="550"/>
      <c r="F64" s="550"/>
      <c r="G64" s="550"/>
      <c r="H64" s="550"/>
      <c r="I64" s="550"/>
      <c r="J64" s="550"/>
      <c r="K64" s="550"/>
      <c r="L64" s="550"/>
      <c r="M64" s="550"/>
      <c r="N64" s="550"/>
    </row>
    <row r="65" spans="4:14">
      <c r="D65" s="4">
        <v>1949</v>
      </c>
      <c r="E65" s="550"/>
      <c r="F65" s="550"/>
      <c r="G65" s="550"/>
      <c r="H65" s="550"/>
      <c r="I65" s="550"/>
      <c r="J65" s="550"/>
      <c r="K65" s="550"/>
      <c r="L65" s="550"/>
      <c r="M65" s="550"/>
      <c r="N65" s="550"/>
    </row>
    <row r="66" spans="4:14">
      <c r="D66" s="4">
        <v>1948</v>
      </c>
      <c r="E66" s="550"/>
      <c r="F66" s="550"/>
      <c r="G66" s="550"/>
      <c r="H66" s="550"/>
      <c r="I66" s="550"/>
      <c r="J66" s="550"/>
      <c r="K66" s="550"/>
      <c r="L66" s="550"/>
      <c r="M66" s="550"/>
      <c r="N66" s="550"/>
    </row>
    <row r="67" spans="4:14">
      <c r="D67" s="4">
        <v>1947</v>
      </c>
      <c r="E67" s="550"/>
      <c r="F67" s="550"/>
      <c r="G67" s="550"/>
      <c r="H67" s="550"/>
      <c r="I67" s="550"/>
      <c r="J67" s="550"/>
      <c r="K67" s="550"/>
      <c r="L67" s="550"/>
      <c r="M67" s="550"/>
      <c r="N67" s="550"/>
    </row>
    <row r="68" spans="4:14">
      <c r="D68" s="4">
        <v>1946</v>
      </c>
      <c r="E68" s="550"/>
      <c r="F68" s="550"/>
      <c r="G68" s="550"/>
      <c r="H68" s="550"/>
      <c r="I68" s="550"/>
      <c r="J68" s="550"/>
      <c r="K68" s="550"/>
      <c r="L68" s="550"/>
      <c r="M68" s="550"/>
      <c r="N68" s="550"/>
    </row>
    <row r="69" spans="4:14">
      <c r="D69" s="4">
        <v>1945</v>
      </c>
      <c r="E69" s="550"/>
      <c r="F69" s="550"/>
      <c r="G69" s="550"/>
      <c r="H69" s="550"/>
      <c r="I69" s="550"/>
      <c r="J69" s="550"/>
      <c r="K69" s="550"/>
      <c r="L69" s="550"/>
      <c r="M69" s="550"/>
      <c r="N69" s="550"/>
    </row>
    <row r="70" spans="4:14">
      <c r="D70" s="4">
        <v>1944</v>
      </c>
      <c r="E70" s="550"/>
      <c r="F70" s="550"/>
      <c r="G70" s="550"/>
      <c r="H70" s="550"/>
      <c r="I70" s="550"/>
      <c r="J70" s="550"/>
      <c r="K70" s="550"/>
      <c r="L70" s="550"/>
      <c r="M70" s="550"/>
      <c r="N70" s="550"/>
    </row>
    <row r="71" spans="4:14">
      <c r="D71" s="4">
        <v>1943</v>
      </c>
      <c r="E71" s="550"/>
      <c r="F71" s="550"/>
      <c r="G71" s="550"/>
      <c r="H71" s="550"/>
      <c r="I71" s="550"/>
      <c r="J71" s="550"/>
      <c r="K71" s="550"/>
      <c r="L71" s="550"/>
      <c r="M71" s="550"/>
      <c r="N71" s="550"/>
    </row>
    <row r="72" spans="4:14">
      <c r="D72" s="4">
        <v>1942</v>
      </c>
      <c r="E72" s="550"/>
      <c r="F72" s="550"/>
      <c r="G72" s="550"/>
      <c r="H72" s="550"/>
      <c r="I72" s="550"/>
      <c r="J72" s="550"/>
      <c r="K72" s="550"/>
      <c r="L72" s="550"/>
      <c r="M72" s="550"/>
      <c r="N72" s="550"/>
    </row>
    <row r="73" spans="4:14">
      <c r="D73" s="4">
        <v>1941</v>
      </c>
      <c r="E73" s="550"/>
      <c r="F73" s="550"/>
      <c r="G73" s="550"/>
      <c r="H73" s="550"/>
      <c r="I73" s="550"/>
      <c r="J73" s="550"/>
      <c r="K73" s="550"/>
      <c r="L73" s="550"/>
      <c r="M73" s="550"/>
      <c r="N73" s="550"/>
    </row>
    <row r="74" spans="4:14">
      <c r="D74" s="4">
        <v>1940</v>
      </c>
      <c r="E74" s="550"/>
      <c r="F74" s="550"/>
      <c r="G74" s="550"/>
      <c r="H74" s="550"/>
      <c r="I74" s="550"/>
      <c r="J74" s="550"/>
      <c r="K74" s="550"/>
      <c r="L74" s="550"/>
      <c r="M74" s="550"/>
      <c r="N74" s="550"/>
    </row>
    <row r="75" spans="4:14">
      <c r="D75" s="4">
        <v>1939</v>
      </c>
      <c r="E75" s="550"/>
      <c r="F75" s="550"/>
      <c r="G75" s="550"/>
      <c r="H75" s="550"/>
      <c r="I75" s="550"/>
      <c r="J75" s="550"/>
      <c r="K75" s="550"/>
      <c r="L75" s="550"/>
      <c r="M75" s="550"/>
      <c r="N75" s="550"/>
    </row>
    <row r="76" spans="4:14">
      <c r="D76" s="4">
        <v>1938</v>
      </c>
      <c r="E76" s="550"/>
      <c r="F76" s="550"/>
      <c r="G76" s="550"/>
      <c r="H76" s="550"/>
      <c r="I76" s="550"/>
      <c r="J76" s="550"/>
      <c r="K76" s="550"/>
      <c r="L76" s="550"/>
      <c r="M76" s="550"/>
      <c r="N76" s="550"/>
    </row>
    <row r="77" spans="4:14">
      <c r="D77" s="4">
        <v>1937</v>
      </c>
      <c r="E77" s="550"/>
      <c r="F77" s="550"/>
      <c r="G77" s="550"/>
      <c r="H77" s="550"/>
      <c r="I77" s="550"/>
      <c r="J77" s="550"/>
      <c r="K77" s="550"/>
      <c r="L77" s="550"/>
      <c r="M77" s="550"/>
      <c r="N77" s="550"/>
    </row>
    <row r="78" spans="4:14">
      <c r="D78" s="4">
        <v>1936</v>
      </c>
      <c r="E78" s="550"/>
      <c r="F78" s="550"/>
      <c r="G78" s="550"/>
      <c r="H78" s="550"/>
      <c r="I78" s="550"/>
      <c r="J78" s="550"/>
      <c r="K78" s="550"/>
      <c r="L78" s="550"/>
      <c r="M78" s="550"/>
      <c r="N78" s="550"/>
    </row>
    <row r="79" spans="4:14">
      <c r="D79" s="4">
        <v>1935</v>
      </c>
      <c r="E79" s="550"/>
      <c r="F79" s="550"/>
      <c r="G79" s="550"/>
      <c r="H79" s="550"/>
      <c r="I79" s="550"/>
      <c r="J79" s="550"/>
      <c r="K79" s="550"/>
      <c r="L79" s="550"/>
      <c r="M79" s="550"/>
      <c r="N79" s="550"/>
    </row>
    <row r="80" spans="4:14">
      <c r="D80" s="4">
        <v>1934</v>
      </c>
      <c r="E80" s="550"/>
      <c r="F80" s="550"/>
      <c r="G80" s="550"/>
      <c r="H80" s="550"/>
      <c r="I80" s="550"/>
      <c r="J80" s="550"/>
      <c r="K80" s="550"/>
      <c r="L80" s="550"/>
      <c r="M80" s="550"/>
      <c r="N80" s="550"/>
    </row>
    <row r="81" spans="1:14">
      <c r="D81" s="4">
        <v>1933</v>
      </c>
      <c r="E81" s="550"/>
      <c r="F81" s="550"/>
      <c r="G81" s="550"/>
      <c r="H81" s="550"/>
      <c r="I81" s="550"/>
      <c r="J81" s="550"/>
      <c r="K81" s="550"/>
      <c r="L81" s="550"/>
      <c r="M81" s="550"/>
      <c r="N81" s="550"/>
    </row>
    <row r="82" spans="1:14">
      <c r="D82" s="4">
        <v>1932</v>
      </c>
      <c r="E82" s="550"/>
      <c r="F82" s="550"/>
      <c r="G82" s="550"/>
      <c r="H82" s="550"/>
      <c r="I82" s="550"/>
      <c r="J82" s="550"/>
      <c r="K82" s="550"/>
      <c r="L82" s="550"/>
      <c r="M82" s="550"/>
      <c r="N82" s="550"/>
    </row>
    <row r="83" spans="1:14">
      <c r="D83" s="4">
        <v>1931</v>
      </c>
      <c r="E83" s="550"/>
      <c r="F83" s="550"/>
      <c r="G83" s="550"/>
      <c r="H83" s="550"/>
      <c r="I83" s="550"/>
      <c r="J83" s="550"/>
      <c r="K83" s="550"/>
      <c r="L83" s="550"/>
      <c r="M83" s="550"/>
      <c r="N83" s="550"/>
    </row>
    <row r="84" spans="1:14">
      <c r="D84" s="4">
        <v>1930</v>
      </c>
      <c r="E84" s="550"/>
      <c r="F84" s="550"/>
      <c r="G84" s="550"/>
      <c r="H84" s="550"/>
      <c r="I84" s="550"/>
      <c r="J84" s="550"/>
      <c r="K84" s="550"/>
      <c r="L84" s="550"/>
      <c r="M84" s="550"/>
      <c r="N84" s="550"/>
    </row>
    <row r="85" spans="1:14">
      <c r="D85" s="4">
        <v>1929</v>
      </c>
      <c r="E85" s="550"/>
      <c r="F85" s="550"/>
      <c r="G85" s="550"/>
      <c r="H85" s="550"/>
      <c r="I85" s="550"/>
      <c r="J85" s="550"/>
      <c r="K85" s="550"/>
      <c r="L85" s="550"/>
      <c r="M85" s="550"/>
      <c r="N85" s="550"/>
    </row>
    <row r="86" spans="1:14">
      <c r="D86" s="4">
        <v>1928</v>
      </c>
      <c r="E86" s="550"/>
      <c r="F86" s="550"/>
      <c r="G86" s="550"/>
      <c r="H86" s="550"/>
      <c r="I86" s="550"/>
      <c r="J86" s="550"/>
      <c r="K86" s="550"/>
      <c r="L86" s="550"/>
      <c r="M86" s="550"/>
      <c r="N86" s="550"/>
    </row>
    <row r="87" spans="1:14">
      <c r="D87" s="4">
        <v>1927</v>
      </c>
      <c r="E87" s="550"/>
      <c r="F87" s="550"/>
      <c r="G87" s="550"/>
      <c r="H87" s="550"/>
      <c r="I87" s="550"/>
      <c r="J87" s="550"/>
      <c r="K87" s="550"/>
      <c r="L87" s="550"/>
      <c r="M87" s="550"/>
      <c r="N87" s="550"/>
    </row>
    <row r="88" spans="1:14">
      <c r="D88" s="4">
        <v>1926</v>
      </c>
      <c r="E88" s="550"/>
      <c r="F88" s="550"/>
      <c r="G88" s="550"/>
      <c r="H88" s="550"/>
      <c r="I88" s="550"/>
      <c r="J88" s="550"/>
      <c r="K88" s="550"/>
      <c r="L88" s="550"/>
      <c r="M88" s="550"/>
      <c r="N88" s="550"/>
    </row>
    <row r="89" spans="1:14">
      <c r="D89" s="4">
        <v>1925</v>
      </c>
      <c r="E89" s="550"/>
      <c r="F89" s="550"/>
      <c r="G89" s="550"/>
      <c r="H89" s="550"/>
      <c r="I89" s="550"/>
      <c r="J89" s="550"/>
      <c r="K89" s="550"/>
      <c r="L89" s="550"/>
      <c r="M89" s="550"/>
      <c r="N89" s="550"/>
    </row>
    <row r="90" spans="1:14">
      <c r="D90" s="4">
        <v>1924</v>
      </c>
      <c r="E90" s="550"/>
      <c r="F90" s="550"/>
      <c r="G90" s="550"/>
      <c r="H90" s="550"/>
      <c r="I90" s="550"/>
      <c r="J90" s="550"/>
      <c r="K90" s="550"/>
      <c r="L90" s="550"/>
      <c r="M90" s="550"/>
      <c r="N90" s="550"/>
    </row>
    <row r="91" spans="1:14">
      <c r="D91" s="41" t="s">
        <v>716</v>
      </c>
      <c r="E91" s="550"/>
      <c r="F91" s="550"/>
      <c r="G91" s="550"/>
      <c r="H91" s="550"/>
      <c r="I91" s="550"/>
      <c r="J91" s="550"/>
      <c r="K91" s="550"/>
      <c r="L91" s="550"/>
      <c r="M91" s="550"/>
      <c r="N91" s="550"/>
    </row>
    <row r="94" spans="1:14" ht="45" customHeight="1">
      <c r="A94">
        <v>2</v>
      </c>
      <c r="B94" s="16" t="s">
        <v>717</v>
      </c>
      <c r="C94" s="2"/>
      <c r="D94" s="452" t="s">
        <v>718</v>
      </c>
      <c r="E94" s="791" t="s">
        <v>719</v>
      </c>
      <c r="F94" s="792"/>
      <c r="G94" s="792"/>
      <c r="H94" s="792"/>
      <c r="I94" s="792"/>
      <c r="J94" s="793"/>
    </row>
    <row r="95" spans="1:14" ht="45.75" customHeight="1">
      <c r="B95" s="3" t="s">
        <v>720</v>
      </c>
      <c r="C95" s="2"/>
      <c r="D95" s="142"/>
      <c r="E95" s="788" t="s">
        <v>721</v>
      </c>
      <c r="F95" s="789"/>
      <c r="G95" s="790"/>
      <c r="H95" s="788" t="s">
        <v>722</v>
      </c>
      <c r="I95" s="789"/>
      <c r="J95" s="790"/>
    </row>
    <row r="96" spans="1:14">
      <c r="C96" s="2"/>
      <c r="D96" s="502" t="s">
        <v>708</v>
      </c>
      <c r="E96" s="501" t="s">
        <v>709</v>
      </c>
      <c r="F96" s="501" t="s">
        <v>710</v>
      </c>
      <c r="G96" s="501" t="s">
        <v>711</v>
      </c>
      <c r="H96" s="501" t="s">
        <v>709</v>
      </c>
      <c r="I96" s="501" t="s">
        <v>710</v>
      </c>
      <c r="J96" s="501" t="s">
        <v>711</v>
      </c>
    </row>
    <row r="97" spans="2:10">
      <c r="B97" s="797" t="s">
        <v>723</v>
      </c>
      <c r="C97" s="2"/>
      <c r="D97" s="143">
        <v>2005</v>
      </c>
      <c r="E97" s="411"/>
      <c r="F97" s="411"/>
      <c r="G97" s="411"/>
      <c r="H97" s="411"/>
      <c r="I97" s="411"/>
      <c r="J97" s="411"/>
    </row>
    <row r="98" spans="2:10">
      <c r="B98" s="797"/>
      <c r="C98" s="2"/>
      <c r="D98" s="143">
        <v>2004</v>
      </c>
      <c r="E98" s="411"/>
      <c r="F98" s="411"/>
      <c r="G98" s="411"/>
      <c r="H98" s="411"/>
      <c r="I98" s="411"/>
      <c r="J98" s="411"/>
    </row>
    <row r="99" spans="2:10">
      <c r="B99" s="797"/>
      <c r="C99" s="2"/>
      <c r="D99" s="143">
        <v>2003</v>
      </c>
      <c r="E99" s="411"/>
      <c r="F99" s="411"/>
      <c r="G99" s="411"/>
      <c r="H99" s="411"/>
      <c r="I99" s="411"/>
      <c r="J99" s="411"/>
    </row>
    <row r="100" spans="2:10">
      <c r="B100" s="797"/>
      <c r="C100" s="2"/>
      <c r="D100" s="143">
        <v>2002</v>
      </c>
      <c r="E100" s="411"/>
      <c r="F100" s="411"/>
      <c r="G100" s="411"/>
      <c r="H100" s="411"/>
      <c r="I100" s="411"/>
      <c r="J100" s="411"/>
    </row>
    <row r="101" spans="2:10">
      <c r="B101" s="797"/>
      <c r="C101" s="2"/>
      <c r="D101" s="143">
        <v>2001</v>
      </c>
      <c r="E101" s="411"/>
      <c r="F101" s="411"/>
      <c r="G101" s="411"/>
      <c r="H101" s="411"/>
      <c r="I101" s="411"/>
      <c r="J101" s="411"/>
    </row>
    <row r="102" spans="2:10">
      <c r="B102" s="2"/>
      <c r="C102" s="2"/>
      <c r="D102" s="143">
        <v>2000</v>
      </c>
      <c r="E102" s="411"/>
      <c r="F102" s="411"/>
      <c r="G102" s="411"/>
      <c r="H102" s="411"/>
      <c r="I102" s="411"/>
      <c r="J102" s="411"/>
    </row>
    <row r="103" spans="2:10">
      <c r="B103" s="2"/>
      <c r="C103" s="2"/>
      <c r="D103" s="143">
        <v>1999</v>
      </c>
      <c r="E103" s="411"/>
      <c r="F103" s="411"/>
      <c r="G103" s="411"/>
      <c r="H103" s="411"/>
      <c r="I103" s="411"/>
      <c r="J103" s="411"/>
    </row>
    <row r="104" spans="2:10">
      <c r="B104" s="2"/>
      <c r="C104" s="2"/>
      <c r="D104" s="143">
        <v>1998</v>
      </c>
      <c r="E104" s="411"/>
      <c r="F104" s="411"/>
      <c r="G104" s="411"/>
      <c r="H104" s="411"/>
      <c r="I104" s="411"/>
      <c r="J104" s="411"/>
    </row>
    <row r="105" spans="2:10">
      <c r="D105" s="143">
        <v>1997</v>
      </c>
      <c r="E105" s="411"/>
      <c r="F105" s="411"/>
      <c r="G105" s="411"/>
      <c r="H105" s="411"/>
      <c r="I105" s="411"/>
      <c r="J105" s="411"/>
    </row>
    <row r="106" spans="2:10">
      <c r="D106" s="143">
        <v>1996</v>
      </c>
      <c r="E106" s="411"/>
      <c r="F106" s="411"/>
      <c r="G106" s="411"/>
      <c r="H106" s="411"/>
      <c r="I106" s="411"/>
      <c r="J106" s="411"/>
    </row>
    <row r="107" spans="2:10">
      <c r="D107" s="143">
        <v>1995</v>
      </c>
      <c r="E107" s="411"/>
      <c r="F107" s="411"/>
      <c r="G107" s="411"/>
      <c r="H107" s="411"/>
      <c r="I107" s="411"/>
      <c r="J107" s="411"/>
    </row>
    <row r="108" spans="2:10">
      <c r="B108" s="3"/>
      <c r="D108" s="143">
        <v>1994</v>
      </c>
      <c r="E108" s="411"/>
      <c r="F108" s="411"/>
      <c r="G108" s="411"/>
      <c r="H108" s="411"/>
      <c r="I108" s="411"/>
      <c r="J108" s="411"/>
    </row>
    <row r="109" spans="2:10">
      <c r="D109" s="143">
        <v>1993</v>
      </c>
      <c r="E109" s="411"/>
      <c r="F109" s="411"/>
      <c r="G109" s="411"/>
      <c r="H109" s="411"/>
      <c r="I109" s="411"/>
      <c r="J109" s="411"/>
    </row>
    <row r="110" spans="2:10">
      <c r="D110" s="143">
        <v>1992</v>
      </c>
      <c r="E110" s="411"/>
      <c r="F110" s="411"/>
      <c r="G110" s="411"/>
      <c r="H110" s="411"/>
      <c r="I110" s="411"/>
      <c r="J110" s="411"/>
    </row>
    <row r="111" spans="2:10">
      <c r="D111" s="143">
        <v>1991</v>
      </c>
      <c r="E111" s="411"/>
      <c r="F111" s="411"/>
      <c r="G111" s="411"/>
      <c r="H111" s="411"/>
      <c r="I111" s="411"/>
      <c r="J111" s="411"/>
    </row>
    <row r="112" spans="2:10">
      <c r="D112" s="143">
        <v>1990</v>
      </c>
      <c r="E112" s="411"/>
      <c r="F112" s="411"/>
      <c r="G112" s="411"/>
      <c r="H112" s="411"/>
      <c r="I112" s="411"/>
      <c r="J112" s="411"/>
    </row>
    <row r="113" spans="4:10">
      <c r="D113" s="143">
        <v>1989</v>
      </c>
      <c r="E113" s="411"/>
      <c r="F113" s="411"/>
      <c r="G113" s="411"/>
      <c r="H113" s="411"/>
      <c r="I113" s="411"/>
      <c r="J113" s="411"/>
    </row>
    <row r="114" spans="4:10">
      <c r="D114" s="143">
        <v>1988</v>
      </c>
      <c r="E114" s="411"/>
      <c r="F114" s="411"/>
      <c r="G114" s="411"/>
      <c r="H114" s="411"/>
      <c r="I114" s="411"/>
      <c r="J114" s="411"/>
    </row>
    <row r="115" spans="4:10">
      <c r="D115" s="143">
        <v>1987</v>
      </c>
      <c r="E115" s="411"/>
      <c r="F115" s="411"/>
      <c r="G115" s="411"/>
      <c r="H115" s="411"/>
      <c r="I115" s="411"/>
      <c r="J115" s="411"/>
    </row>
    <row r="116" spans="4:10">
      <c r="D116" s="143">
        <v>1986</v>
      </c>
      <c r="E116" s="411"/>
      <c r="F116" s="411"/>
      <c r="G116" s="411"/>
      <c r="H116" s="411"/>
      <c r="I116" s="411"/>
      <c r="J116" s="411"/>
    </row>
    <row r="117" spans="4:10">
      <c r="D117" s="143">
        <v>1985</v>
      </c>
      <c r="E117" s="411"/>
      <c r="F117" s="411"/>
      <c r="G117" s="411"/>
      <c r="H117" s="411"/>
      <c r="I117" s="411"/>
      <c r="J117" s="411"/>
    </row>
    <row r="118" spans="4:10">
      <c r="D118" s="143">
        <v>1984</v>
      </c>
      <c r="E118" s="411"/>
      <c r="F118" s="411"/>
      <c r="G118" s="411"/>
      <c r="H118" s="411"/>
      <c r="I118" s="411"/>
      <c r="J118" s="411"/>
    </row>
    <row r="119" spans="4:10">
      <c r="D119" s="143">
        <v>1983</v>
      </c>
      <c r="E119" s="411"/>
      <c r="F119" s="411"/>
      <c r="G119" s="411"/>
      <c r="H119" s="411"/>
      <c r="I119" s="411"/>
      <c r="J119" s="411"/>
    </row>
    <row r="120" spans="4:10">
      <c r="D120" s="143">
        <v>1982</v>
      </c>
      <c r="E120" s="411"/>
      <c r="F120" s="411"/>
      <c r="G120" s="411"/>
      <c r="H120" s="411"/>
      <c r="I120" s="411"/>
      <c r="J120" s="411"/>
    </row>
    <row r="121" spans="4:10">
      <c r="D121" s="143">
        <v>1981</v>
      </c>
      <c r="E121" s="411"/>
      <c r="F121" s="411"/>
      <c r="G121" s="411"/>
      <c r="H121" s="411"/>
      <c r="I121" s="411"/>
      <c r="J121" s="411"/>
    </row>
    <row r="122" spans="4:10">
      <c r="D122" s="143">
        <v>1980</v>
      </c>
      <c r="E122" s="411"/>
      <c r="F122" s="411"/>
      <c r="G122" s="411"/>
      <c r="H122" s="411"/>
      <c r="I122" s="411"/>
      <c r="J122" s="411"/>
    </row>
    <row r="123" spans="4:10">
      <c r="D123" s="143">
        <v>1979</v>
      </c>
      <c r="E123" s="411"/>
      <c r="F123" s="411"/>
      <c r="G123" s="411"/>
      <c r="H123" s="411"/>
      <c r="I123" s="411"/>
      <c r="J123" s="411"/>
    </row>
    <row r="124" spans="4:10">
      <c r="D124" s="143">
        <v>1978</v>
      </c>
      <c r="E124" s="411"/>
      <c r="F124" s="411"/>
      <c r="G124" s="411"/>
      <c r="H124" s="411"/>
      <c r="I124" s="411"/>
      <c r="J124" s="411"/>
    </row>
    <row r="125" spans="4:10">
      <c r="D125" s="143">
        <v>1977</v>
      </c>
      <c r="E125" s="411"/>
      <c r="F125" s="411"/>
      <c r="G125" s="411"/>
      <c r="H125" s="411"/>
      <c r="I125" s="411"/>
      <c r="J125" s="411"/>
    </row>
    <row r="126" spans="4:10">
      <c r="D126" s="143">
        <v>1976</v>
      </c>
      <c r="E126" s="411"/>
      <c r="F126" s="411"/>
      <c r="G126" s="411"/>
      <c r="H126" s="411"/>
      <c r="I126" s="411"/>
      <c r="J126" s="411"/>
    </row>
    <row r="127" spans="4:10">
      <c r="D127" s="143">
        <v>1975</v>
      </c>
      <c r="E127" s="411"/>
      <c r="F127" s="411"/>
      <c r="G127" s="411"/>
      <c r="H127" s="411"/>
      <c r="I127" s="411"/>
      <c r="J127" s="411"/>
    </row>
    <row r="128" spans="4:10">
      <c r="D128" s="143">
        <v>1974</v>
      </c>
      <c r="E128" s="411"/>
      <c r="F128" s="411"/>
      <c r="G128" s="411"/>
      <c r="H128" s="411"/>
      <c r="I128" s="411"/>
      <c r="J128" s="411"/>
    </row>
    <row r="129" spans="4:10">
      <c r="D129" s="143">
        <v>1973</v>
      </c>
      <c r="E129" s="411"/>
      <c r="F129" s="411"/>
      <c r="G129" s="411"/>
      <c r="H129" s="411"/>
      <c r="I129" s="411"/>
      <c r="J129" s="411"/>
    </row>
    <row r="130" spans="4:10">
      <c r="D130" s="143">
        <v>1972</v>
      </c>
      <c r="E130" s="411"/>
      <c r="F130" s="411"/>
      <c r="G130" s="411"/>
      <c r="H130" s="411"/>
      <c r="I130" s="411"/>
      <c r="J130" s="411"/>
    </row>
    <row r="131" spans="4:10">
      <c r="D131" s="143">
        <v>1971</v>
      </c>
      <c r="E131" s="411"/>
      <c r="F131" s="411"/>
      <c r="G131" s="411"/>
      <c r="H131" s="411"/>
      <c r="I131" s="411"/>
      <c r="J131" s="411"/>
    </row>
    <row r="132" spans="4:10">
      <c r="D132" s="143">
        <v>1970</v>
      </c>
      <c r="E132" s="411"/>
      <c r="F132" s="411"/>
      <c r="G132" s="411"/>
      <c r="H132" s="411"/>
      <c r="I132" s="411"/>
      <c r="J132" s="411"/>
    </row>
    <row r="133" spans="4:10">
      <c r="D133" s="143">
        <v>1969</v>
      </c>
      <c r="E133" s="411"/>
      <c r="F133" s="411"/>
      <c r="G133" s="411"/>
      <c r="H133" s="411"/>
      <c r="I133" s="411"/>
      <c r="J133" s="411"/>
    </row>
    <row r="134" spans="4:10">
      <c r="D134" s="143">
        <v>1968</v>
      </c>
      <c r="E134" s="411"/>
      <c r="F134" s="411"/>
      <c r="G134" s="411"/>
      <c r="H134" s="411"/>
      <c r="I134" s="411"/>
      <c r="J134" s="411"/>
    </row>
    <row r="135" spans="4:10">
      <c r="D135" s="143">
        <v>1967</v>
      </c>
      <c r="E135" s="411"/>
      <c r="F135" s="411"/>
      <c r="G135" s="411"/>
      <c r="H135" s="411"/>
      <c r="I135" s="411"/>
      <c r="J135" s="411"/>
    </row>
    <row r="136" spans="4:10">
      <c r="D136" s="143">
        <v>1966</v>
      </c>
      <c r="E136" s="411"/>
      <c r="F136" s="411"/>
      <c r="G136" s="411"/>
      <c r="H136" s="411"/>
      <c r="I136" s="411"/>
      <c r="J136" s="411"/>
    </row>
    <row r="137" spans="4:10">
      <c r="D137" s="143">
        <v>1965</v>
      </c>
      <c r="E137" s="411"/>
      <c r="F137" s="411"/>
      <c r="G137" s="411"/>
      <c r="H137" s="411"/>
      <c r="I137" s="411"/>
      <c r="J137" s="411"/>
    </row>
    <row r="138" spans="4:10">
      <c r="D138" s="143">
        <v>1964</v>
      </c>
      <c r="E138" s="411"/>
      <c r="F138" s="411"/>
      <c r="G138" s="411"/>
      <c r="H138" s="411"/>
      <c r="I138" s="411"/>
      <c r="J138" s="411"/>
    </row>
    <row r="139" spans="4:10">
      <c r="D139" s="143">
        <v>1963</v>
      </c>
      <c r="E139" s="411"/>
      <c r="F139" s="411"/>
      <c r="G139" s="411"/>
      <c r="H139" s="411"/>
      <c r="I139" s="411"/>
      <c r="J139" s="411"/>
    </row>
    <row r="140" spans="4:10">
      <c r="D140" s="143">
        <v>1962</v>
      </c>
      <c r="E140" s="411"/>
      <c r="F140" s="411"/>
      <c r="G140" s="411"/>
      <c r="H140" s="411"/>
      <c r="I140" s="411"/>
      <c r="J140" s="411"/>
    </row>
    <row r="141" spans="4:10">
      <c r="D141" s="143">
        <v>1961</v>
      </c>
      <c r="E141" s="411"/>
      <c r="F141" s="411"/>
      <c r="G141" s="411"/>
      <c r="H141" s="411"/>
      <c r="I141" s="411"/>
      <c r="J141" s="411"/>
    </row>
    <row r="142" spans="4:10">
      <c r="D142" s="143">
        <v>1960</v>
      </c>
      <c r="E142" s="411"/>
      <c r="F142" s="411"/>
      <c r="G142" s="411"/>
      <c r="H142" s="411"/>
      <c r="I142" s="411"/>
      <c r="J142" s="411"/>
    </row>
    <row r="143" spans="4:10">
      <c r="D143" s="143">
        <v>1959</v>
      </c>
      <c r="E143" s="411"/>
      <c r="F143" s="411"/>
      <c r="G143" s="411"/>
      <c r="H143" s="411"/>
      <c r="I143" s="411"/>
      <c r="J143" s="411"/>
    </row>
    <row r="144" spans="4:10">
      <c r="D144" s="143">
        <v>1958</v>
      </c>
      <c r="E144" s="411"/>
      <c r="F144" s="411"/>
      <c r="G144" s="411"/>
      <c r="H144" s="411"/>
      <c r="I144" s="411"/>
      <c r="J144" s="411"/>
    </row>
    <row r="145" spans="4:10">
      <c r="D145" s="143">
        <v>1957</v>
      </c>
      <c r="E145" s="411"/>
      <c r="F145" s="411"/>
      <c r="G145" s="411"/>
      <c r="H145" s="411"/>
      <c r="I145" s="411"/>
      <c r="J145" s="411"/>
    </row>
    <row r="146" spans="4:10">
      <c r="D146" s="143">
        <v>1956</v>
      </c>
      <c r="E146" s="411"/>
      <c r="F146" s="411"/>
      <c r="G146" s="411"/>
      <c r="H146" s="411"/>
      <c r="I146" s="411"/>
      <c r="J146" s="411"/>
    </row>
    <row r="147" spans="4:10">
      <c r="D147" s="143">
        <v>1955</v>
      </c>
      <c r="E147" s="411"/>
      <c r="F147" s="411"/>
      <c r="G147" s="411"/>
      <c r="H147" s="411"/>
      <c r="I147" s="411"/>
      <c r="J147" s="411"/>
    </row>
    <row r="148" spans="4:10">
      <c r="D148" s="143">
        <v>1954</v>
      </c>
      <c r="E148" s="411"/>
      <c r="F148" s="411"/>
      <c r="G148" s="411"/>
      <c r="H148" s="411"/>
      <c r="I148" s="411"/>
      <c r="J148" s="411"/>
    </row>
    <row r="149" spans="4:10">
      <c r="D149" s="143">
        <v>1953</v>
      </c>
      <c r="E149" s="411"/>
      <c r="F149" s="411"/>
      <c r="G149" s="411"/>
      <c r="H149" s="411"/>
      <c r="I149" s="411"/>
      <c r="J149" s="411"/>
    </row>
    <row r="150" spans="4:10">
      <c r="D150" s="143">
        <v>1952</v>
      </c>
      <c r="E150" s="411"/>
      <c r="F150" s="411"/>
      <c r="G150" s="411"/>
      <c r="H150" s="411"/>
      <c r="I150" s="411"/>
      <c r="J150" s="411"/>
    </row>
    <row r="151" spans="4:10">
      <c r="D151" s="143">
        <v>1951</v>
      </c>
      <c r="E151" s="411"/>
      <c r="F151" s="411"/>
      <c r="G151" s="411"/>
      <c r="H151" s="411"/>
      <c r="I151" s="411"/>
      <c r="J151" s="411"/>
    </row>
    <row r="152" spans="4:10">
      <c r="D152" s="143">
        <v>1950</v>
      </c>
      <c r="E152" s="411"/>
      <c r="F152" s="411"/>
      <c r="G152" s="411"/>
      <c r="H152" s="411"/>
      <c r="I152" s="411"/>
      <c r="J152" s="411"/>
    </row>
    <row r="153" spans="4:10">
      <c r="D153" s="143">
        <v>1949</v>
      </c>
      <c r="E153" s="411"/>
      <c r="F153" s="411"/>
      <c r="G153" s="411"/>
      <c r="H153" s="411"/>
      <c r="I153" s="411"/>
      <c r="J153" s="411"/>
    </row>
    <row r="154" spans="4:10">
      <c r="D154" s="143">
        <v>1948</v>
      </c>
      <c r="E154" s="411"/>
      <c r="F154" s="411"/>
      <c r="G154" s="411"/>
      <c r="H154" s="411"/>
      <c r="I154" s="411"/>
      <c r="J154" s="411"/>
    </row>
    <row r="155" spans="4:10">
      <c r="D155" s="143">
        <v>1947</v>
      </c>
      <c r="E155" s="411"/>
      <c r="F155" s="411"/>
      <c r="G155" s="411"/>
      <c r="H155" s="411"/>
      <c r="I155" s="411"/>
      <c r="J155" s="411"/>
    </row>
    <row r="156" spans="4:10">
      <c r="D156" s="143">
        <v>1946</v>
      </c>
      <c r="E156" s="411"/>
      <c r="F156" s="411"/>
      <c r="G156" s="411"/>
      <c r="H156" s="411"/>
      <c r="I156" s="411"/>
      <c r="J156" s="411"/>
    </row>
    <row r="157" spans="4:10">
      <c r="D157" s="143">
        <v>1945</v>
      </c>
      <c r="E157" s="411"/>
      <c r="F157" s="411"/>
      <c r="G157" s="411"/>
      <c r="H157" s="411"/>
      <c r="I157" s="411"/>
      <c r="J157" s="411"/>
    </row>
    <row r="158" spans="4:10">
      <c r="D158" s="143">
        <v>1944</v>
      </c>
      <c r="E158" s="411"/>
      <c r="F158" s="411"/>
      <c r="G158" s="411"/>
      <c r="H158" s="411"/>
      <c r="I158" s="411"/>
      <c r="J158" s="411"/>
    </row>
    <row r="159" spans="4:10">
      <c r="D159" s="143">
        <v>1943</v>
      </c>
      <c r="E159" s="411"/>
      <c r="F159" s="411"/>
      <c r="G159" s="411"/>
      <c r="H159" s="411"/>
      <c r="I159" s="411"/>
      <c r="J159" s="411"/>
    </row>
    <row r="160" spans="4:10">
      <c r="D160" s="143">
        <v>1942</v>
      </c>
      <c r="E160" s="411"/>
      <c r="F160" s="411"/>
      <c r="G160" s="411"/>
      <c r="H160" s="411"/>
      <c r="I160" s="411"/>
      <c r="J160" s="411"/>
    </row>
    <row r="161" spans="4:10">
      <c r="D161" s="143">
        <v>1941</v>
      </c>
      <c r="E161" s="411"/>
      <c r="F161" s="411"/>
      <c r="G161" s="411"/>
      <c r="H161" s="411"/>
      <c r="I161" s="411"/>
      <c r="J161" s="411"/>
    </row>
    <row r="162" spans="4:10">
      <c r="D162" s="143">
        <v>1940</v>
      </c>
      <c r="E162" s="411"/>
      <c r="F162" s="411"/>
      <c r="G162" s="411"/>
      <c r="H162" s="411"/>
      <c r="I162" s="411"/>
      <c r="J162" s="411"/>
    </row>
    <row r="163" spans="4:10">
      <c r="D163" s="143">
        <v>1939</v>
      </c>
      <c r="E163" s="411"/>
      <c r="F163" s="411"/>
      <c r="G163" s="411"/>
      <c r="H163" s="411"/>
      <c r="I163" s="411"/>
      <c r="J163" s="411"/>
    </row>
    <row r="164" spans="4:10">
      <c r="D164" s="143">
        <v>1938</v>
      </c>
      <c r="E164" s="411"/>
      <c r="F164" s="411"/>
      <c r="G164" s="411"/>
      <c r="H164" s="411"/>
      <c r="I164" s="411"/>
      <c r="J164" s="411"/>
    </row>
    <row r="165" spans="4:10">
      <c r="D165" s="143">
        <v>1937</v>
      </c>
      <c r="E165" s="411"/>
      <c r="F165" s="411"/>
      <c r="G165" s="411"/>
      <c r="H165" s="411"/>
      <c r="I165" s="411"/>
      <c r="J165" s="411"/>
    </row>
    <row r="166" spans="4:10">
      <c r="D166" s="143">
        <v>1936</v>
      </c>
      <c r="E166" s="411"/>
      <c r="F166" s="411"/>
      <c r="G166" s="411"/>
      <c r="H166" s="411"/>
      <c r="I166" s="411"/>
      <c r="J166" s="411"/>
    </row>
    <row r="167" spans="4:10">
      <c r="D167" s="143">
        <v>1935</v>
      </c>
      <c r="E167" s="411"/>
      <c r="F167" s="411"/>
      <c r="G167" s="411"/>
      <c r="H167" s="411"/>
      <c r="I167" s="411"/>
      <c r="J167" s="411"/>
    </row>
    <row r="168" spans="4:10">
      <c r="D168" s="143">
        <v>1934</v>
      </c>
      <c r="E168" s="411"/>
      <c r="F168" s="411"/>
      <c r="G168" s="411"/>
      <c r="H168" s="411"/>
      <c r="I168" s="411"/>
      <c r="J168" s="411"/>
    </row>
    <row r="169" spans="4:10">
      <c r="D169" s="143">
        <v>1933</v>
      </c>
      <c r="E169" s="411"/>
      <c r="F169" s="411"/>
      <c r="G169" s="411"/>
      <c r="H169" s="411"/>
      <c r="I169" s="411"/>
      <c r="J169" s="411"/>
    </row>
    <row r="170" spans="4:10">
      <c r="D170" s="143">
        <v>1932</v>
      </c>
      <c r="E170" s="411"/>
      <c r="F170" s="411"/>
      <c r="G170" s="411"/>
      <c r="H170" s="411"/>
      <c r="I170" s="411"/>
      <c r="J170" s="411"/>
    </row>
    <row r="171" spans="4:10">
      <c r="D171" s="143">
        <v>1931</v>
      </c>
      <c r="E171" s="411"/>
      <c r="F171" s="411"/>
      <c r="G171" s="411"/>
      <c r="H171" s="411"/>
      <c r="I171" s="411"/>
      <c r="J171" s="411"/>
    </row>
    <row r="172" spans="4:10">
      <c r="D172" s="143">
        <v>1930</v>
      </c>
      <c r="E172" s="411"/>
      <c r="F172" s="411"/>
      <c r="G172" s="411"/>
      <c r="H172" s="411"/>
      <c r="I172" s="411"/>
      <c r="J172" s="411"/>
    </row>
    <row r="173" spans="4:10">
      <c r="D173" s="143">
        <v>1929</v>
      </c>
      <c r="E173" s="411"/>
      <c r="F173" s="411"/>
      <c r="G173" s="411"/>
      <c r="H173" s="411"/>
      <c r="I173" s="411"/>
      <c r="J173" s="411"/>
    </row>
    <row r="174" spans="4:10">
      <c r="D174" s="143">
        <v>1928</v>
      </c>
      <c r="E174" s="411"/>
      <c r="F174" s="411"/>
      <c r="G174" s="411"/>
      <c r="H174" s="411"/>
      <c r="I174" s="411"/>
      <c r="J174" s="411"/>
    </row>
    <row r="175" spans="4:10">
      <c r="D175" s="143">
        <v>1927</v>
      </c>
      <c r="E175" s="411"/>
      <c r="F175" s="411"/>
      <c r="G175" s="411"/>
      <c r="H175" s="411"/>
      <c r="I175" s="411"/>
      <c r="J175" s="411"/>
    </row>
    <row r="176" spans="4:10">
      <c r="D176" s="143">
        <v>1926</v>
      </c>
      <c r="E176" s="411"/>
      <c r="F176" s="411"/>
      <c r="G176" s="411"/>
      <c r="H176" s="411"/>
      <c r="I176" s="411"/>
      <c r="J176" s="411"/>
    </row>
    <row r="177" spans="1:17">
      <c r="D177" s="143">
        <v>1925</v>
      </c>
      <c r="E177" s="411"/>
      <c r="F177" s="411"/>
      <c r="G177" s="411"/>
      <c r="H177" s="411"/>
      <c r="I177" s="411"/>
      <c r="J177" s="411"/>
    </row>
    <row r="178" spans="1:17">
      <c r="D178" s="143">
        <v>1924</v>
      </c>
      <c r="E178" s="411"/>
      <c r="F178" s="411"/>
      <c r="G178" s="411"/>
      <c r="H178" s="411"/>
      <c r="I178" s="411"/>
      <c r="J178" s="411"/>
    </row>
    <row r="179" spans="1:17">
      <c r="D179" s="144" t="s">
        <v>716</v>
      </c>
      <c r="E179" s="411"/>
      <c r="F179" s="411"/>
      <c r="G179" s="411"/>
      <c r="H179" s="411"/>
      <c r="I179" s="411"/>
      <c r="J179" s="411"/>
    </row>
    <row r="181" spans="1:17">
      <c r="B181" s="2"/>
      <c r="C181" s="2"/>
    </row>
    <row r="182" spans="1:17" ht="30">
      <c r="D182" s="37" t="s">
        <v>718</v>
      </c>
      <c r="E182" s="786" t="s">
        <v>703</v>
      </c>
      <c r="F182" s="786"/>
      <c r="G182" s="786"/>
      <c r="H182" s="44" t="s">
        <v>704</v>
      </c>
      <c r="I182" s="786" t="s">
        <v>724</v>
      </c>
      <c r="J182" s="786"/>
      <c r="K182" s="786"/>
      <c r="L182" s="786" t="s">
        <v>725</v>
      </c>
      <c r="M182" s="786"/>
      <c r="N182" s="786"/>
      <c r="O182" s="780" t="s">
        <v>726</v>
      </c>
      <c r="P182" s="781"/>
      <c r="Q182" s="782"/>
    </row>
    <row r="183" spans="1:17">
      <c r="A183">
        <v>3</v>
      </c>
      <c r="B183" s="2" t="s">
        <v>727</v>
      </c>
      <c r="C183" s="2"/>
      <c r="D183" s="500" t="s">
        <v>708</v>
      </c>
      <c r="E183" s="501" t="s">
        <v>709</v>
      </c>
      <c r="F183" s="501" t="s">
        <v>710</v>
      </c>
      <c r="G183" s="501" t="s">
        <v>711</v>
      </c>
      <c r="H183" s="501" t="s">
        <v>709</v>
      </c>
      <c r="I183" s="501" t="s">
        <v>709</v>
      </c>
      <c r="J183" s="501" t="s">
        <v>710</v>
      </c>
      <c r="K183" s="501" t="s">
        <v>711</v>
      </c>
      <c r="L183" s="501" t="s">
        <v>709</v>
      </c>
      <c r="M183" s="501" t="s">
        <v>710</v>
      </c>
      <c r="N183" s="501" t="s">
        <v>711</v>
      </c>
      <c r="O183" s="501" t="s">
        <v>709</v>
      </c>
      <c r="P183" s="501" t="s">
        <v>710</v>
      </c>
      <c r="Q183" s="501" t="s">
        <v>711</v>
      </c>
    </row>
    <row r="184" spans="1:17" ht="15" customHeight="1">
      <c r="B184" s="3" t="s">
        <v>707</v>
      </c>
      <c r="C184" s="796" t="s">
        <v>728</v>
      </c>
      <c r="D184" s="4">
        <v>2005</v>
      </c>
      <c r="E184" s="412"/>
      <c r="F184" s="412"/>
      <c r="G184" s="412"/>
      <c r="H184" s="412"/>
      <c r="I184" s="412"/>
      <c r="J184" s="412"/>
      <c r="K184" s="412"/>
      <c r="L184" s="412"/>
      <c r="M184" s="412"/>
      <c r="N184" s="412"/>
      <c r="O184" s="411"/>
      <c r="P184" s="411"/>
      <c r="Q184" s="411"/>
    </row>
    <row r="185" spans="1:17">
      <c r="B185" s="794" t="s">
        <v>729</v>
      </c>
      <c r="C185" s="796"/>
      <c r="D185" s="4">
        <v>2004</v>
      </c>
      <c r="E185" s="412"/>
      <c r="F185" s="412"/>
      <c r="G185" s="412"/>
      <c r="H185" s="412"/>
      <c r="I185" s="412"/>
      <c r="J185" s="412"/>
      <c r="K185" s="412"/>
      <c r="L185" s="412"/>
      <c r="M185" s="412"/>
      <c r="N185" s="412"/>
      <c r="O185" s="411"/>
      <c r="P185" s="411"/>
      <c r="Q185" s="411"/>
    </row>
    <row r="186" spans="1:17">
      <c r="B186" s="794"/>
      <c r="C186" s="796"/>
      <c r="D186" s="4">
        <v>2003</v>
      </c>
      <c r="E186" s="412"/>
      <c r="F186" s="412"/>
      <c r="G186" s="412"/>
      <c r="H186" s="412"/>
      <c r="I186" s="412"/>
      <c r="J186" s="412"/>
      <c r="K186" s="412"/>
      <c r="L186" s="412"/>
      <c r="M186" s="412"/>
      <c r="N186" s="412"/>
      <c r="O186" s="411"/>
      <c r="P186" s="411"/>
      <c r="Q186" s="411"/>
    </row>
    <row r="187" spans="1:17">
      <c r="B187" s="794" t="s">
        <v>730</v>
      </c>
      <c r="C187" s="796"/>
      <c r="D187" s="4">
        <v>2002</v>
      </c>
      <c r="E187" s="412"/>
      <c r="F187" s="412"/>
      <c r="G187" s="412"/>
      <c r="H187" s="412"/>
      <c r="I187" s="412"/>
      <c r="J187" s="412"/>
      <c r="K187" s="412"/>
      <c r="L187" s="412"/>
      <c r="M187" s="412"/>
      <c r="N187" s="412"/>
      <c r="O187" s="411"/>
      <c r="P187" s="411"/>
      <c r="Q187" s="411"/>
    </row>
    <row r="188" spans="1:17">
      <c r="B188" s="794"/>
      <c r="C188" s="796"/>
      <c r="D188" s="4">
        <v>2001</v>
      </c>
      <c r="E188" s="412"/>
      <c r="F188" s="412"/>
      <c r="G188" s="412"/>
      <c r="H188" s="412"/>
      <c r="I188" s="412"/>
      <c r="J188" s="412"/>
      <c r="K188" s="412"/>
      <c r="L188" s="412"/>
      <c r="M188" s="412"/>
      <c r="N188" s="412"/>
      <c r="O188" s="411"/>
      <c r="P188" s="411"/>
      <c r="Q188" s="411"/>
    </row>
    <row r="189" spans="1:17">
      <c r="B189" s="794" t="s">
        <v>731</v>
      </c>
      <c r="C189" s="796"/>
      <c r="D189" s="4">
        <v>2000</v>
      </c>
      <c r="E189" s="412"/>
      <c r="F189" s="412"/>
      <c r="G189" s="412"/>
      <c r="H189" s="412"/>
      <c r="I189" s="412"/>
      <c r="J189" s="412"/>
      <c r="K189" s="412"/>
      <c r="L189" s="412"/>
      <c r="M189" s="412"/>
      <c r="N189" s="412"/>
      <c r="O189" s="411"/>
      <c r="P189" s="411"/>
      <c r="Q189" s="411"/>
    </row>
    <row r="190" spans="1:17">
      <c r="B190" s="794"/>
      <c r="C190" s="796"/>
      <c r="D190" s="4">
        <v>1999</v>
      </c>
      <c r="E190" s="412"/>
      <c r="F190" s="412"/>
      <c r="G190" s="412"/>
      <c r="H190" s="412"/>
      <c r="I190" s="412"/>
      <c r="J190" s="412"/>
      <c r="K190" s="412"/>
      <c r="L190" s="412"/>
      <c r="M190" s="412"/>
      <c r="N190" s="412"/>
      <c r="O190" s="411"/>
      <c r="P190" s="411"/>
      <c r="Q190" s="411"/>
    </row>
    <row r="191" spans="1:17">
      <c r="B191" s="454" t="s">
        <v>732</v>
      </c>
      <c r="C191" s="796"/>
      <c r="D191" s="4">
        <v>1998</v>
      </c>
      <c r="E191" s="412"/>
      <c r="F191" s="412"/>
      <c r="G191" s="412"/>
      <c r="H191" s="412"/>
      <c r="I191" s="412"/>
      <c r="J191" s="412"/>
      <c r="K191" s="412"/>
      <c r="L191" s="412"/>
      <c r="M191" s="412"/>
      <c r="N191" s="412"/>
      <c r="O191" s="411"/>
      <c r="P191" s="411"/>
      <c r="Q191" s="411"/>
    </row>
    <row r="192" spans="1:17">
      <c r="B192" s="795" t="s">
        <v>733</v>
      </c>
      <c r="C192" s="796"/>
      <c r="D192" s="4">
        <v>1997</v>
      </c>
      <c r="E192" s="412"/>
      <c r="F192" s="412"/>
      <c r="G192" s="412"/>
      <c r="H192" s="412"/>
      <c r="I192" s="412"/>
      <c r="J192" s="412"/>
      <c r="K192" s="412"/>
      <c r="L192" s="412"/>
      <c r="M192" s="412"/>
      <c r="N192" s="412"/>
      <c r="O192" s="411"/>
      <c r="P192" s="411"/>
      <c r="Q192" s="411"/>
    </row>
    <row r="193" spans="2:17">
      <c r="B193" s="795"/>
      <c r="C193" s="796"/>
      <c r="D193" s="4">
        <v>1996</v>
      </c>
      <c r="E193" s="412"/>
      <c r="F193" s="412"/>
      <c r="G193" s="412"/>
      <c r="H193" s="412"/>
      <c r="I193" s="412"/>
      <c r="J193" s="412"/>
      <c r="K193" s="412"/>
      <c r="L193" s="412"/>
      <c r="M193" s="412"/>
      <c r="N193" s="412"/>
      <c r="O193" s="411"/>
      <c r="P193" s="411"/>
      <c r="Q193" s="411"/>
    </row>
    <row r="194" spans="2:17">
      <c r="D194" s="4">
        <v>1995</v>
      </c>
      <c r="E194" s="412"/>
      <c r="F194" s="412"/>
      <c r="G194" s="412"/>
      <c r="H194" s="412"/>
      <c r="I194" s="412"/>
      <c r="J194" s="412"/>
      <c r="K194" s="412"/>
      <c r="L194" s="412"/>
      <c r="M194" s="412"/>
      <c r="N194" s="412"/>
      <c r="O194" s="411"/>
      <c r="P194" s="411"/>
      <c r="Q194" s="411"/>
    </row>
    <row r="195" spans="2:17">
      <c r="D195" s="4">
        <v>1994</v>
      </c>
      <c r="E195" s="412"/>
      <c r="F195" s="412"/>
      <c r="G195" s="412"/>
      <c r="H195" s="412"/>
      <c r="I195" s="412"/>
      <c r="J195" s="412"/>
      <c r="K195" s="412"/>
      <c r="L195" s="412"/>
      <c r="M195" s="412"/>
      <c r="N195" s="412"/>
      <c r="O195" s="411"/>
      <c r="P195" s="411"/>
      <c r="Q195" s="411"/>
    </row>
    <row r="196" spans="2:17">
      <c r="D196" s="4">
        <v>1993</v>
      </c>
      <c r="E196" s="412"/>
      <c r="F196" s="412"/>
      <c r="G196" s="412"/>
      <c r="H196" s="412"/>
      <c r="I196" s="412"/>
      <c r="J196" s="412"/>
      <c r="K196" s="412"/>
      <c r="L196" s="412"/>
      <c r="M196" s="412"/>
      <c r="N196" s="412"/>
      <c r="O196" s="411"/>
      <c r="P196" s="411"/>
      <c r="Q196" s="411"/>
    </row>
    <row r="197" spans="2:17">
      <c r="D197" s="4">
        <v>1992</v>
      </c>
      <c r="E197" s="412"/>
      <c r="F197" s="412"/>
      <c r="G197" s="412"/>
      <c r="H197" s="412"/>
      <c r="I197" s="412"/>
      <c r="J197" s="412"/>
      <c r="K197" s="412"/>
      <c r="L197" s="412"/>
      <c r="M197" s="412"/>
      <c r="N197" s="412"/>
      <c r="O197" s="411"/>
      <c r="P197" s="411"/>
      <c r="Q197" s="411"/>
    </row>
    <row r="198" spans="2:17">
      <c r="D198" s="4">
        <v>1991</v>
      </c>
      <c r="E198" s="412"/>
      <c r="F198" s="412"/>
      <c r="G198" s="412"/>
      <c r="H198" s="412"/>
      <c r="I198" s="412"/>
      <c r="J198" s="412"/>
      <c r="K198" s="412"/>
      <c r="L198" s="412"/>
      <c r="M198" s="412"/>
      <c r="N198" s="412"/>
      <c r="O198" s="411"/>
      <c r="P198" s="411"/>
      <c r="Q198" s="411"/>
    </row>
    <row r="199" spans="2:17">
      <c r="D199" s="4">
        <v>1990</v>
      </c>
      <c r="E199" s="412"/>
      <c r="F199" s="412"/>
      <c r="G199" s="412"/>
      <c r="H199" s="412"/>
      <c r="I199" s="412"/>
      <c r="J199" s="412"/>
      <c r="K199" s="412"/>
      <c r="L199" s="412"/>
      <c r="M199" s="412"/>
      <c r="N199" s="412"/>
      <c r="O199" s="411"/>
      <c r="P199" s="411"/>
      <c r="Q199" s="411"/>
    </row>
    <row r="200" spans="2:17">
      <c r="D200" s="4">
        <v>1989</v>
      </c>
      <c r="E200" s="412"/>
      <c r="F200" s="412"/>
      <c r="G200" s="412"/>
      <c r="H200" s="412"/>
      <c r="I200" s="412"/>
      <c r="J200" s="412"/>
      <c r="K200" s="412"/>
      <c r="L200" s="412"/>
      <c r="M200" s="412"/>
      <c r="N200" s="412"/>
      <c r="O200" s="411"/>
      <c r="P200" s="411"/>
      <c r="Q200" s="411"/>
    </row>
    <row r="201" spans="2:17">
      <c r="D201" s="4">
        <v>1988</v>
      </c>
      <c r="E201" s="412"/>
      <c r="F201" s="412"/>
      <c r="G201" s="412"/>
      <c r="H201" s="412"/>
      <c r="I201" s="412"/>
      <c r="J201" s="412"/>
      <c r="K201" s="412"/>
      <c r="L201" s="412"/>
      <c r="M201" s="412"/>
      <c r="N201" s="412"/>
      <c r="O201" s="411"/>
      <c r="P201" s="411"/>
      <c r="Q201" s="411"/>
    </row>
    <row r="202" spans="2:17">
      <c r="D202" s="4">
        <v>1987</v>
      </c>
      <c r="E202" s="412"/>
      <c r="F202" s="412"/>
      <c r="G202" s="412"/>
      <c r="H202" s="412"/>
      <c r="I202" s="412"/>
      <c r="J202" s="412"/>
      <c r="K202" s="412"/>
      <c r="L202" s="412"/>
      <c r="M202" s="412"/>
      <c r="N202" s="412"/>
      <c r="O202" s="411"/>
      <c r="P202" s="411"/>
      <c r="Q202" s="411"/>
    </row>
    <row r="203" spans="2:17">
      <c r="D203" s="4">
        <v>1986</v>
      </c>
      <c r="E203" s="412"/>
      <c r="F203" s="412"/>
      <c r="G203" s="412"/>
      <c r="H203" s="412"/>
      <c r="I203" s="412"/>
      <c r="J203" s="412"/>
      <c r="K203" s="412"/>
      <c r="L203" s="412"/>
      <c r="M203" s="412"/>
      <c r="N203" s="412"/>
      <c r="O203" s="411"/>
      <c r="P203" s="411"/>
      <c r="Q203" s="411"/>
    </row>
    <row r="204" spans="2:17">
      <c r="D204" s="4">
        <v>1985</v>
      </c>
      <c r="E204" s="412"/>
      <c r="F204" s="412"/>
      <c r="G204" s="412"/>
      <c r="H204" s="412"/>
      <c r="I204" s="412"/>
      <c r="J204" s="412"/>
      <c r="K204" s="412"/>
      <c r="L204" s="412"/>
      <c r="M204" s="412"/>
      <c r="N204" s="412"/>
      <c r="O204" s="411"/>
      <c r="P204" s="411"/>
      <c r="Q204" s="411"/>
    </row>
    <row r="205" spans="2:17">
      <c r="D205" s="4">
        <v>1984</v>
      </c>
      <c r="E205" s="412"/>
      <c r="F205" s="412"/>
      <c r="G205" s="412"/>
      <c r="H205" s="412"/>
      <c r="I205" s="412"/>
      <c r="J205" s="412"/>
      <c r="K205" s="412"/>
      <c r="L205" s="412"/>
      <c r="M205" s="412"/>
      <c r="N205" s="412"/>
      <c r="O205" s="411"/>
      <c r="P205" s="411"/>
      <c r="Q205" s="411"/>
    </row>
    <row r="206" spans="2:17">
      <c r="D206" s="4">
        <v>1983</v>
      </c>
      <c r="E206" s="412"/>
      <c r="F206" s="412"/>
      <c r="G206" s="412"/>
      <c r="H206" s="412"/>
      <c r="I206" s="412"/>
      <c r="J206" s="412"/>
      <c r="K206" s="412"/>
      <c r="L206" s="412"/>
      <c r="M206" s="412"/>
      <c r="N206" s="412"/>
      <c r="O206" s="411"/>
      <c r="P206" s="411"/>
      <c r="Q206" s="411"/>
    </row>
    <row r="207" spans="2:17">
      <c r="D207" s="4">
        <v>1982</v>
      </c>
      <c r="E207" s="412"/>
      <c r="F207" s="412"/>
      <c r="G207" s="412"/>
      <c r="H207" s="412"/>
      <c r="I207" s="412"/>
      <c r="J207" s="412"/>
      <c r="K207" s="412"/>
      <c r="L207" s="412"/>
      <c r="M207" s="412"/>
      <c r="N207" s="412"/>
      <c r="O207" s="411"/>
      <c r="P207" s="411"/>
      <c r="Q207" s="411"/>
    </row>
    <row r="208" spans="2:17">
      <c r="D208" s="4">
        <v>1981</v>
      </c>
      <c r="E208" s="412"/>
      <c r="F208" s="412"/>
      <c r="G208" s="412"/>
      <c r="H208" s="412"/>
      <c r="I208" s="412"/>
      <c r="J208" s="412"/>
      <c r="K208" s="412"/>
      <c r="L208" s="412"/>
      <c r="M208" s="412"/>
      <c r="N208" s="412"/>
      <c r="O208" s="411"/>
      <c r="P208" s="411"/>
      <c r="Q208" s="411"/>
    </row>
    <row r="209" spans="4:17">
      <c r="D209" s="4">
        <v>1980</v>
      </c>
      <c r="E209" s="412"/>
      <c r="F209" s="412"/>
      <c r="G209" s="412"/>
      <c r="H209" s="412"/>
      <c r="I209" s="412"/>
      <c r="J209" s="412"/>
      <c r="K209" s="412"/>
      <c r="L209" s="412"/>
      <c r="M209" s="412"/>
      <c r="N209" s="412"/>
      <c r="O209" s="411"/>
      <c r="P209" s="411"/>
      <c r="Q209" s="411"/>
    </row>
    <row r="210" spans="4:17">
      <c r="D210" s="4">
        <v>1979</v>
      </c>
      <c r="E210" s="412"/>
      <c r="F210" s="412"/>
      <c r="G210" s="412"/>
      <c r="H210" s="412"/>
      <c r="I210" s="412"/>
      <c r="J210" s="412"/>
      <c r="K210" s="412"/>
      <c r="L210" s="412"/>
      <c r="M210" s="412"/>
      <c r="N210" s="412"/>
      <c r="O210" s="411"/>
      <c r="P210" s="411"/>
      <c r="Q210" s="411"/>
    </row>
    <row r="211" spans="4:17">
      <c r="D211" s="4">
        <v>1978</v>
      </c>
      <c r="E211" s="412"/>
      <c r="F211" s="412"/>
      <c r="G211" s="412"/>
      <c r="H211" s="412"/>
      <c r="I211" s="412"/>
      <c r="J211" s="412"/>
      <c r="K211" s="412"/>
      <c r="L211" s="412"/>
      <c r="M211" s="412"/>
      <c r="N211" s="412"/>
      <c r="O211" s="411"/>
      <c r="P211" s="411"/>
      <c r="Q211" s="411"/>
    </row>
    <row r="212" spans="4:17">
      <c r="D212" s="4">
        <v>1977</v>
      </c>
      <c r="E212" s="412"/>
      <c r="F212" s="412"/>
      <c r="G212" s="412"/>
      <c r="H212" s="412"/>
      <c r="I212" s="412"/>
      <c r="J212" s="412"/>
      <c r="K212" s="412"/>
      <c r="L212" s="412"/>
      <c r="M212" s="412"/>
      <c r="N212" s="412"/>
      <c r="O212" s="411"/>
      <c r="P212" s="411"/>
      <c r="Q212" s="411"/>
    </row>
    <row r="213" spans="4:17">
      <c r="D213" s="4">
        <v>1976</v>
      </c>
      <c r="E213" s="412"/>
      <c r="F213" s="412"/>
      <c r="G213" s="412"/>
      <c r="H213" s="412"/>
      <c r="I213" s="412"/>
      <c r="J213" s="412"/>
      <c r="K213" s="412"/>
      <c r="L213" s="412"/>
      <c r="M213" s="412"/>
      <c r="N213" s="412"/>
      <c r="O213" s="411"/>
      <c r="P213" s="411"/>
      <c r="Q213" s="411"/>
    </row>
    <row r="214" spans="4:17">
      <c r="D214" s="4">
        <v>1975</v>
      </c>
      <c r="E214" s="412"/>
      <c r="F214" s="412"/>
      <c r="G214" s="412"/>
      <c r="H214" s="412"/>
      <c r="I214" s="412"/>
      <c r="J214" s="412"/>
      <c r="K214" s="412"/>
      <c r="L214" s="412"/>
      <c r="M214" s="412"/>
      <c r="N214" s="412"/>
      <c r="O214" s="411"/>
      <c r="P214" s="411"/>
      <c r="Q214" s="411"/>
    </row>
    <row r="215" spans="4:17">
      <c r="D215" s="4">
        <v>1974</v>
      </c>
      <c r="E215" s="412"/>
      <c r="F215" s="412"/>
      <c r="G215" s="412"/>
      <c r="H215" s="412"/>
      <c r="I215" s="412"/>
      <c r="J215" s="412"/>
      <c r="K215" s="412"/>
      <c r="L215" s="412"/>
      <c r="M215" s="412"/>
      <c r="N215" s="412"/>
      <c r="O215" s="411"/>
      <c r="P215" s="411"/>
      <c r="Q215" s="411"/>
    </row>
    <row r="216" spans="4:17">
      <c r="D216" s="4">
        <v>1973</v>
      </c>
      <c r="E216" s="412"/>
      <c r="F216" s="412"/>
      <c r="G216" s="412"/>
      <c r="H216" s="412"/>
      <c r="I216" s="412"/>
      <c r="J216" s="412"/>
      <c r="K216" s="412"/>
      <c r="L216" s="412"/>
      <c r="M216" s="412"/>
      <c r="N216" s="412"/>
      <c r="O216" s="411"/>
      <c r="P216" s="411"/>
      <c r="Q216" s="411"/>
    </row>
    <row r="217" spans="4:17">
      <c r="D217" s="4">
        <v>1972</v>
      </c>
      <c r="E217" s="412"/>
      <c r="F217" s="412"/>
      <c r="G217" s="412"/>
      <c r="H217" s="412"/>
      <c r="I217" s="412"/>
      <c r="J217" s="412"/>
      <c r="K217" s="412"/>
      <c r="L217" s="412"/>
      <c r="M217" s="412"/>
      <c r="N217" s="412"/>
      <c r="O217" s="411"/>
      <c r="P217" s="411"/>
      <c r="Q217" s="411"/>
    </row>
    <row r="218" spans="4:17">
      <c r="D218" s="4">
        <v>1971</v>
      </c>
      <c r="E218" s="412"/>
      <c r="F218" s="412"/>
      <c r="G218" s="412"/>
      <c r="H218" s="412"/>
      <c r="I218" s="412"/>
      <c r="J218" s="412"/>
      <c r="K218" s="412"/>
      <c r="L218" s="412"/>
      <c r="M218" s="412"/>
      <c r="N218" s="412"/>
      <c r="O218" s="411"/>
      <c r="P218" s="411"/>
      <c r="Q218" s="411"/>
    </row>
    <row r="219" spans="4:17">
      <c r="D219" s="4">
        <v>1970</v>
      </c>
      <c r="E219" s="412"/>
      <c r="F219" s="412"/>
      <c r="G219" s="412"/>
      <c r="H219" s="412"/>
      <c r="I219" s="412"/>
      <c r="J219" s="412"/>
      <c r="K219" s="412"/>
      <c r="L219" s="412"/>
      <c r="M219" s="412"/>
      <c r="N219" s="412"/>
      <c r="O219" s="411"/>
      <c r="P219" s="411"/>
      <c r="Q219" s="411"/>
    </row>
    <row r="220" spans="4:17">
      <c r="D220" s="4">
        <v>1969</v>
      </c>
      <c r="E220" s="412"/>
      <c r="F220" s="412"/>
      <c r="G220" s="412"/>
      <c r="H220" s="412"/>
      <c r="I220" s="412"/>
      <c r="J220" s="412"/>
      <c r="K220" s="412"/>
      <c r="L220" s="412"/>
      <c r="M220" s="412"/>
      <c r="N220" s="412"/>
      <c r="O220" s="411"/>
      <c r="P220" s="411"/>
      <c r="Q220" s="411"/>
    </row>
    <row r="221" spans="4:17">
      <c r="D221" s="4">
        <v>1968</v>
      </c>
      <c r="E221" s="412"/>
      <c r="F221" s="412"/>
      <c r="G221" s="412"/>
      <c r="H221" s="412"/>
      <c r="I221" s="412"/>
      <c r="J221" s="412"/>
      <c r="K221" s="412"/>
      <c r="L221" s="412"/>
      <c r="M221" s="412"/>
      <c r="N221" s="412"/>
      <c r="O221" s="411"/>
      <c r="P221" s="411"/>
      <c r="Q221" s="411"/>
    </row>
    <row r="222" spans="4:17">
      <c r="D222" s="4">
        <v>1967</v>
      </c>
      <c r="E222" s="412"/>
      <c r="F222" s="412"/>
      <c r="G222" s="412"/>
      <c r="H222" s="412"/>
      <c r="I222" s="412"/>
      <c r="J222" s="412"/>
      <c r="K222" s="412"/>
      <c r="L222" s="412"/>
      <c r="M222" s="412"/>
      <c r="N222" s="412"/>
      <c r="O222" s="411"/>
      <c r="P222" s="411"/>
      <c r="Q222" s="411"/>
    </row>
    <row r="223" spans="4:17">
      <c r="D223" s="4">
        <v>1966</v>
      </c>
      <c r="E223" s="412"/>
      <c r="F223" s="412"/>
      <c r="G223" s="412"/>
      <c r="H223" s="412"/>
      <c r="I223" s="412"/>
      <c r="J223" s="412"/>
      <c r="K223" s="412"/>
      <c r="L223" s="412"/>
      <c r="M223" s="412"/>
      <c r="N223" s="412"/>
      <c r="O223" s="411"/>
      <c r="P223" s="411"/>
      <c r="Q223" s="411"/>
    </row>
    <row r="224" spans="4:17">
      <c r="D224" s="4">
        <v>1965</v>
      </c>
      <c r="E224" s="412"/>
      <c r="F224" s="412"/>
      <c r="G224" s="412"/>
      <c r="H224" s="412"/>
      <c r="I224" s="412"/>
      <c r="J224" s="412"/>
      <c r="K224" s="412"/>
      <c r="L224" s="412"/>
      <c r="M224" s="412"/>
      <c r="N224" s="412"/>
      <c r="O224" s="411"/>
      <c r="P224" s="411"/>
      <c r="Q224" s="411"/>
    </row>
    <row r="225" spans="4:17">
      <c r="D225" s="4">
        <v>1964</v>
      </c>
      <c r="E225" s="412"/>
      <c r="F225" s="412"/>
      <c r="G225" s="412"/>
      <c r="H225" s="412"/>
      <c r="I225" s="412"/>
      <c r="J225" s="412"/>
      <c r="K225" s="412"/>
      <c r="L225" s="412"/>
      <c r="M225" s="412"/>
      <c r="N225" s="412"/>
      <c r="O225" s="411"/>
      <c r="P225" s="411"/>
      <c r="Q225" s="411"/>
    </row>
    <row r="226" spans="4:17">
      <c r="D226" s="4">
        <v>1963</v>
      </c>
      <c r="E226" s="412"/>
      <c r="F226" s="412"/>
      <c r="G226" s="412"/>
      <c r="H226" s="412"/>
      <c r="I226" s="412"/>
      <c r="J226" s="412"/>
      <c r="K226" s="412"/>
      <c r="L226" s="412"/>
      <c r="M226" s="412"/>
      <c r="N226" s="412"/>
      <c r="O226" s="411"/>
      <c r="P226" s="411"/>
      <c r="Q226" s="411"/>
    </row>
    <row r="227" spans="4:17">
      <c r="D227" s="4">
        <v>1962</v>
      </c>
      <c r="E227" s="412"/>
      <c r="F227" s="412"/>
      <c r="G227" s="412"/>
      <c r="H227" s="412"/>
      <c r="I227" s="412"/>
      <c r="J227" s="412"/>
      <c r="K227" s="412"/>
      <c r="L227" s="412"/>
      <c r="M227" s="412"/>
      <c r="N227" s="412"/>
      <c r="O227" s="411"/>
      <c r="P227" s="411"/>
      <c r="Q227" s="411"/>
    </row>
    <row r="228" spans="4:17">
      <c r="D228" s="4">
        <v>1961</v>
      </c>
      <c r="E228" s="412"/>
      <c r="F228" s="412"/>
      <c r="G228" s="412"/>
      <c r="H228" s="412"/>
      <c r="I228" s="412"/>
      <c r="J228" s="412"/>
      <c r="K228" s="412"/>
      <c r="L228" s="412"/>
      <c r="M228" s="412"/>
      <c r="N228" s="412"/>
      <c r="O228" s="411"/>
      <c r="P228" s="411"/>
      <c r="Q228" s="411"/>
    </row>
    <row r="229" spans="4:17">
      <c r="D229" s="4">
        <v>1960</v>
      </c>
      <c r="E229" s="412"/>
      <c r="F229" s="412"/>
      <c r="G229" s="412"/>
      <c r="H229" s="412"/>
      <c r="I229" s="412"/>
      <c r="J229" s="412"/>
      <c r="K229" s="412"/>
      <c r="L229" s="412"/>
      <c r="M229" s="412"/>
      <c r="N229" s="412"/>
      <c r="O229" s="411"/>
      <c r="P229" s="411"/>
      <c r="Q229" s="411"/>
    </row>
    <row r="230" spans="4:17">
      <c r="D230" s="4">
        <v>1959</v>
      </c>
      <c r="E230" s="412"/>
      <c r="F230" s="412"/>
      <c r="G230" s="412"/>
      <c r="H230" s="412"/>
      <c r="I230" s="412"/>
      <c r="J230" s="412"/>
      <c r="K230" s="412"/>
      <c r="L230" s="412"/>
      <c r="M230" s="412"/>
      <c r="N230" s="412"/>
      <c r="O230" s="411"/>
      <c r="P230" s="411"/>
      <c r="Q230" s="411"/>
    </row>
    <row r="231" spans="4:17">
      <c r="D231" s="4">
        <v>1958</v>
      </c>
      <c r="E231" s="412"/>
      <c r="F231" s="412"/>
      <c r="G231" s="412"/>
      <c r="H231" s="412"/>
      <c r="I231" s="412"/>
      <c r="J231" s="412"/>
      <c r="K231" s="412"/>
      <c r="L231" s="412"/>
      <c r="M231" s="412"/>
      <c r="N231" s="412"/>
      <c r="O231" s="411"/>
      <c r="P231" s="411"/>
      <c r="Q231" s="411"/>
    </row>
    <row r="232" spans="4:17">
      <c r="D232" s="4">
        <v>1957</v>
      </c>
      <c r="E232" s="412"/>
      <c r="F232" s="412"/>
      <c r="G232" s="412"/>
      <c r="H232" s="412"/>
      <c r="I232" s="412"/>
      <c r="J232" s="412"/>
      <c r="K232" s="412"/>
      <c r="L232" s="412"/>
      <c r="M232" s="412"/>
      <c r="N232" s="412"/>
      <c r="O232" s="411"/>
      <c r="P232" s="411"/>
      <c r="Q232" s="411"/>
    </row>
    <row r="233" spans="4:17">
      <c r="D233" s="4">
        <v>1956</v>
      </c>
      <c r="E233" s="412"/>
      <c r="F233" s="412"/>
      <c r="G233" s="412"/>
      <c r="H233" s="412"/>
      <c r="I233" s="412"/>
      <c r="J233" s="412"/>
      <c r="K233" s="412"/>
      <c r="L233" s="412"/>
      <c r="M233" s="412"/>
      <c r="N233" s="412"/>
      <c r="O233" s="411"/>
      <c r="P233" s="411"/>
      <c r="Q233" s="411"/>
    </row>
    <row r="234" spans="4:17">
      <c r="D234" s="4">
        <v>1955</v>
      </c>
      <c r="E234" s="412"/>
      <c r="F234" s="412"/>
      <c r="G234" s="412"/>
      <c r="H234" s="412"/>
      <c r="I234" s="412"/>
      <c r="J234" s="412"/>
      <c r="K234" s="412"/>
      <c r="L234" s="412"/>
      <c r="M234" s="412"/>
      <c r="N234" s="412"/>
      <c r="O234" s="411"/>
      <c r="P234" s="411"/>
      <c r="Q234" s="411"/>
    </row>
    <row r="235" spans="4:17">
      <c r="D235" s="4">
        <v>1954</v>
      </c>
      <c r="E235" s="412"/>
      <c r="F235" s="412"/>
      <c r="G235" s="412"/>
      <c r="H235" s="412"/>
      <c r="I235" s="412"/>
      <c r="J235" s="412"/>
      <c r="K235" s="412"/>
      <c r="L235" s="412"/>
      <c r="M235" s="412"/>
      <c r="N235" s="412"/>
      <c r="O235" s="411"/>
      <c r="P235" s="411"/>
      <c r="Q235" s="411"/>
    </row>
    <row r="236" spans="4:17">
      <c r="D236" s="4">
        <v>1953</v>
      </c>
      <c r="E236" s="412"/>
      <c r="F236" s="412"/>
      <c r="G236" s="412"/>
      <c r="H236" s="412"/>
      <c r="I236" s="412"/>
      <c r="J236" s="412"/>
      <c r="K236" s="412"/>
      <c r="L236" s="412"/>
      <c r="M236" s="412"/>
      <c r="N236" s="412"/>
      <c r="O236" s="411"/>
      <c r="P236" s="411"/>
      <c r="Q236" s="411"/>
    </row>
    <row r="237" spans="4:17">
      <c r="D237" s="4">
        <v>1952</v>
      </c>
      <c r="E237" s="412"/>
      <c r="F237" s="412"/>
      <c r="G237" s="412"/>
      <c r="H237" s="412"/>
      <c r="I237" s="412"/>
      <c r="J237" s="412"/>
      <c r="K237" s="412"/>
      <c r="L237" s="412"/>
      <c r="M237" s="412"/>
      <c r="N237" s="412"/>
      <c r="O237" s="411"/>
      <c r="P237" s="411"/>
      <c r="Q237" s="411"/>
    </row>
    <row r="238" spans="4:17">
      <c r="D238" s="4">
        <v>1951</v>
      </c>
      <c r="E238" s="412"/>
      <c r="F238" s="412"/>
      <c r="G238" s="412"/>
      <c r="H238" s="412"/>
      <c r="I238" s="412"/>
      <c r="J238" s="412"/>
      <c r="K238" s="412"/>
      <c r="L238" s="412"/>
      <c r="M238" s="412"/>
      <c r="N238" s="412"/>
      <c r="O238" s="411"/>
      <c r="P238" s="411"/>
      <c r="Q238" s="411"/>
    </row>
    <row r="239" spans="4:17">
      <c r="D239" s="4">
        <v>1950</v>
      </c>
      <c r="E239" s="412"/>
      <c r="F239" s="412"/>
      <c r="G239" s="412"/>
      <c r="H239" s="412"/>
      <c r="I239" s="412"/>
      <c r="J239" s="412"/>
      <c r="K239" s="412"/>
      <c r="L239" s="412"/>
      <c r="M239" s="412"/>
      <c r="N239" s="412"/>
      <c r="O239" s="411"/>
      <c r="P239" s="411"/>
      <c r="Q239" s="411"/>
    </row>
    <row r="240" spans="4:17">
      <c r="D240" s="4">
        <v>1949</v>
      </c>
      <c r="E240" s="412"/>
      <c r="F240" s="412"/>
      <c r="G240" s="412"/>
      <c r="H240" s="412"/>
      <c r="I240" s="412"/>
      <c r="J240" s="412"/>
      <c r="K240" s="412"/>
      <c r="L240" s="412"/>
      <c r="M240" s="412"/>
      <c r="N240" s="412"/>
      <c r="O240" s="411"/>
      <c r="P240" s="411"/>
      <c r="Q240" s="411"/>
    </row>
    <row r="241" spans="4:17">
      <c r="D241" s="4">
        <v>1948</v>
      </c>
      <c r="E241" s="412"/>
      <c r="F241" s="412"/>
      <c r="G241" s="412"/>
      <c r="H241" s="412"/>
      <c r="I241" s="412"/>
      <c r="J241" s="412"/>
      <c r="K241" s="412"/>
      <c r="L241" s="412"/>
      <c r="M241" s="412"/>
      <c r="N241" s="412"/>
      <c r="O241" s="411"/>
      <c r="P241" s="411"/>
      <c r="Q241" s="411"/>
    </row>
    <row r="242" spans="4:17">
      <c r="D242" s="4">
        <v>1947</v>
      </c>
      <c r="E242" s="412"/>
      <c r="F242" s="412"/>
      <c r="G242" s="412"/>
      <c r="H242" s="412"/>
      <c r="I242" s="412"/>
      <c r="J242" s="412"/>
      <c r="K242" s="412"/>
      <c r="L242" s="412"/>
      <c r="M242" s="412"/>
      <c r="N242" s="412"/>
      <c r="O242" s="411"/>
      <c r="P242" s="411"/>
      <c r="Q242" s="411"/>
    </row>
    <row r="243" spans="4:17">
      <c r="D243" s="4">
        <v>1946</v>
      </c>
      <c r="E243" s="412"/>
      <c r="F243" s="412"/>
      <c r="G243" s="412"/>
      <c r="H243" s="412"/>
      <c r="I243" s="412"/>
      <c r="J243" s="412"/>
      <c r="K243" s="412"/>
      <c r="L243" s="412"/>
      <c r="M243" s="412"/>
      <c r="N243" s="412"/>
      <c r="O243" s="411"/>
      <c r="P243" s="411"/>
      <c r="Q243" s="411"/>
    </row>
    <row r="244" spans="4:17">
      <c r="D244" s="4">
        <v>1945</v>
      </c>
      <c r="E244" s="412"/>
      <c r="F244" s="412"/>
      <c r="G244" s="412"/>
      <c r="H244" s="412"/>
      <c r="I244" s="412"/>
      <c r="J244" s="412"/>
      <c r="K244" s="412"/>
      <c r="L244" s="412"/>
      <c r="M244" s="412"/>
      <c r="N244" s="412"/>
      <c r="O244" s="411"/>
      <c r="P244" s="411"/>
      <c r="Q244" s="411"/>
    </row>
    <row r="245" spans="4:17">
      <c r="D245" s="4">
        <v>1944</v>
      </c>
      <c r="E245" s="412"/>
      <c r="F245" s="412"/>
      <c r="G245" s="412"/>
      <c r="H245" s="412"/>
      <c r="I245" s="412"/>
      <c r="J245" s="412"/>
      <c r="K245" s="412"/>
      <c r="L245" s="412"/>
      <c r="M245" s="412"/>
      <c r="N245" s="412"/>
      <c r="O245" s="411"/>
      <c r="P245" s="411"/>
      <c r="Q245" s="411"/>
    </row>
    <row r="246" spans="4:17">
      <c r="D246" s="4">
        <v>1943</v>
      </c>
      <c r="E246" s="412"/>
      <c r="F246" s="412"/>
      <c r="G246" s="412"/>
      <c r="H246" s="412"/>
      <c r="I246" s="412"/>
      <c r="J246" s="412"/>
      <c r="K246" s="412"/>
      <c r="L246" s="412"/>
      <c r="M246" s="412"/>
      <c r="N246" s="412"/>
      <c r="O246" s="411"/>
      <c r="P246" s="411"/>
      <c r="Q246" s="411"/>
    </row>
    <row r="247" spans="4:17">
      <c r="D247" s="4">
        <v>1942</v>
      </c>
      <c r="E247" s="412"/>
      <c r="F247" s="412"/>
      <c r="G247" s="412"/>
      <c r="H247" s="412"/>
      <c r="I247" s="412"/>
      <c r="J247" s="412"/>
      <c r="K247" s="412"/>
      <c r="L247" s="412"/>
      <c r="M247" s="412"/>
      <c r="N247" s="412"/>
      <c r="O247" s="411"/>
      <c r="P247" s="411"/>
      <c r="Q247" s="411"/>
    </row>
    <row r="248" spans="4:17">
      <c r="D248" s="4">
        <v>1941</v>
      </c>
      <c r="E248" s="412"/>
      <c r="F248" s="412"/>
      <c r="G248" s="412"/>
      <c r="H248" s="412"/>
      <c r="I248" s="412"/>
      <c r="J248" s="412"/>
      <c r="K248" s="412"/>
      <c r="L248" s="412"/>
      <c r="M248" s="412"/>
      <c r="N248" s="412"/>
      <c r="O248" s="411"/>
      <c r="P248" s="411"/>
      <c r="Q248" s="411"/>
    </row>
    <row r="249" spans="4:17">
      <c r="D249" s="4">
        <v>1940</v>
      </c>
      <c r="E249" s="412"/>
      <c r="F249" s="412"/>
      <c r="G249" s="412"/>
      <c r="H249" s="412"/>
      <c r="I249" s="412"/>
      <c r="J249" s="412"/>
      <c r="K249" s="412"/>
      <c r="L249" s="412"/>
      <c r="M249" s="412"/>
      <c r="N249" s="412"/>
      <c r="O249" s="411"/>
      <c r="P249" s="411"/>
      <c r="Q249" s="411"/>
    </row>
    <row r="250" spans="4:17">
      <c r="D250" s="4">
        <v>1939</v>
      </c>
      <c r="E250" s="412"/>
      <c r="F250" s="412"/>
      <c r="G250" s="412"/>
      <c r="H250" s="412"/>
      <c r="I250" s="412"/>
      <c r="J250" s="412"/>
      <c r="K250" s="412"/>
      <c r="L250" s="412"/>
      <c r="M250" s="412"/>
      <c r="N250" s="412"/>
      <c r="O250" s="411"/>
      <c r="P250" s="411"/>
      <c r="Q250" s="411"/>
    </row>
    <row r="251" spans="4:17">
      <c r="D251" s="4">
        <v>1938</v>
      </c>
      <c r="E251" s="412"/>
      <c r="F251" s="412"/>
      <c r="G251" s="412"/>
      <c r="H251" s="412"/>
      <c r="I251" s="412"/>
      <c r="J251" s="412"/>
      <c r="K251" s="412"/>
      <c r="L251" s="412"/>
      <c r="M251" s="412"/>
      <c r="N251" s="412"/>
      <c r="O251" s="411"/>
      <c r="P251" s="411"/>
      <c r="Q251" s="411"/>
    </row>
    <row r="252" spans="4:17">
      <c r="D252" s="4">
        <v>1937</v>
      </c>
      <c r="E252" s="412"/>
      <c r="F252" s="412"/>
      <c r="G252" s="412"/>
      <c r="H252" s="412"/>
      <c r="I252" s="412"/>
      <c r="J252" s="412"/>
      <c r="K252" s="412"/>
      <c r="L252" s="412"/>
      <c r="M252" s="412"/>
      <c r="N252" s="412"/>
      <c r="O252" s="411"/>
      <c r="P252" s="411"/>
      <c r="Q252" s="411"/>
    </row>
    <row r="253" spans="4:17">
      <c r="D253" s="4">
        <v>1936</v>
      </c>
      <c r="E253" s="412"/>
      <c r="F253" s="412"/>
      <c r="G253" s="412"/>
      <c r="H253" s="412"/>
      <c r="I253" s="412"/>
      <c r="J253" s="412"/>
      <c r="K253" s="412"/>
      <c r="L253" s="412"/>
      <c r="M253" s="412"/>
      <c r="N253" s="412"/>
      <c r="O253" s="411"/>
      <c r="P253" s="411"/>
      <c r="Q253" s="411"/>
    </row>
    <row r="254" spans="4:17">
      <c r="D254" s="4">
        <v>1935</v>
      </c>
      <c r="E254" s="412"/>
      <c r="F254" s="412"/>
      <c r="G254" s="412"/>
      <c r="H254" s="412"/>
      <c r="I254" s="412"/>
      <c r="J254" s="412"/>
      <c r="K254" s="412"/>
      <c r="L254" s="412"/>
      <c r="M254" s="412"/>
      <c r="N254" s="412"/>
      <c r="O254" s="411"/>
      <c r="P254" s="411"/>
      <c r="Q254" s="411"/>
    </row>
    <row r="255" spans="4:17">
      <c r="D255" s="4">
        <v>1934</v>
      </c>
      <c r="E255" s="412"/>
      <c r="F255" s="412"/>
      <c r="G255" s="412"/>
      <c r="H255" s="412"/>
      <c r="I255" s="412"/>
      <c r="J255" s="412"/>
      <c r="K255" s="412"/>
      <c r="L255" s="412"/>
      <c r="M255" s="412"/>
      <c r="N255" s="412"/>
      <c r="O255" s="411"/>
      <c r="P255" s="411"/>
      <c r="Q255" s="411"/>
    </row>
    <row r="256" spans="4:17">
      <c r="D256" s="4">
        <v>1933</v>
      </c>
      <c r="E256" s="412"/>
      <c r="F256" s="412"/>
      <c r="G256" s="412"/>
      <c r="H256" s="412"/>
      <c r="I256" s="412"/>
      <c r="J256" s="412"/>
      <c r="K256" s="412"/>
      <c r="L256" s="412"/>
      <c r="M256" s="412"/>
      <c r="N256" s="412"/>
      <c r="O256" s="411"/>
      <c r="P256" s="411"/>
      <c r="Q256" s="411"/>
    </row>
    <row r="257" spans="4:17">
      <c r="D257" s="4">
        <v>1932</v>
      </c>
      <c r="E257" s="412"/>
      <c r="F257" s="412"/>
      <c r="G257" s="412"/>
      <c r="H257" s="412"/>
      <c r="I257" s="412"/>
      <c r="J257" s="412"/>
      <c r="K257" s="412"/>
      <c r="L257" s="412"/>
      <c r="M257" s="412"/>
      <c r="N257" s="412"/>
      <c r="O257" s="411"/>
      <c r="P257" s="411"/>
      <c r="Q257" s="411"/>
    </row>
    <row r="258" spans="4:17">
      <c r="D258" s="4">
        <v>1931</v>
      </c>
      <c r="E258" s="412"/>
      <c r="F258" s="412"/>
      <c r="G258" s="412"/>
      <c r="H258" s="412"/>
      <c r="I258" s="412"/>
      <c r="J258" s="412"/>
      <c r="K258" s="412"/>
      <c r="L258" s="412"/>
      <c r="M258" s="412"/>
      <c r="N258" s="412"/>
      <c r="O258" s="411"/>
      <c r="P258" s="411"/>
      <c r="Q258" s="411"/>
    </row>
    <row r="259" spans="4:17">
      <c r="D259" s="4">
        <v>1930</v>
      </c>
      <c r="E259" s="412"/>
      <c r="F259" s="412"/>
      <c r="G259" s="412"/>
      <c r="H259" s="412"/>
      <c r="I259" s="412"/>
      <c r="J259" s="412"/>
      <c r="K259" s="412"/>
      <c r="L259" s="412"/>
      <c r="M259" s="412"/>
      <c r="N259" s="412"/>
      <c r="O259" s="411"/>
      <c r="P259" s="411"/>
      <c r="Q259" s="411"/>
    </row>
    <row r="260" spans="4:17">
      <c r="D260" s="4">
        <v>1929</v>
      </c>
      <c r="E260" s="412"/>
      <c r="F260" s="412"/>
      <c r="G260" s="412"/>
      <c r="H260" s="412"/>
      <c r="I260" s="412"/>
      <c r="J260" s="412"/>
      <c r="K260" s="412"/>
      <c r="L260" s="412"/>
      <c r="M260" s="412"/>
      <c r="N260" s="412"/>
      <c r="O260" s="411"/>
      <c r="P260" s="411"/>
      <c r="Q260" s="411"/>
    </row>
    <row r="261" spans="4:17">
      <c r="D261" s="4">
        <v>1928</v>
      </c>
      <c r="E261" s="412"/>
      <c r="F261" s="412"/>
      <c r="G261" s="412"/>
      <c r="H261" s="412"/>
      <c r="I261" s="412"/>
      <c r="J261" s="412"/>
      <c r="K261" s="412"/>
      <c r="L261" s="412"/>
      <c r="M261" s="412"/>
      <c r="N261" s="412"/>
      <c r="O261" s="411"/>
      <c r="P261" s="411"/>
      <c r="Q261" s="411"/>
    </row>
    <row r="262" spans="4:17">
      <c r="D262" s="4">
        <v>1927</v>
      </c>
      <c r="E262" s="412"/>
      <c r="F262" s="412"/>
      <c r="G262" s="412"/>
      <c r="H262" s="412"/>
      <c r="I262" s="412"/>
      <c r="J262" s="412"/>
      <c r="K262" s="412"/>
      <c r="L262" s="412"/>
      <c r="M262" s="412"/>
      <c r="N262" s="412"/>
      <c r="O262" s="411"/>
      <c r="P262" s="411"/>
      <c r="Q262" s="411"/>
    </row>
    <row r="263" spans="4:17">
      <c r="D263" s="4">
        <v>1926</v>
      </c>
      <c r="E263" s="412"/>
      <c r="F263" s="412"/>
      <c r="G263" s="412"/>
      <c r="H263" s="412"/>
      <c r="I263" s="412"/>
      <c r="J263" s="412"/>
      <c r="K263" s="412"/>
      <c r="L263" s="412"/>
      <c r="M263" s="412"/>
      <c r="N263" s="412"/>
      <c r="O263" s="411"/>
      <c r="P263" s="411"/>
      <c r="Q263" s="411"/>
    </row>
    <row r="264" spans="4:17">
      <c r="D264" s="4">
        <v>1925</v>
      </c>
      <c r="E264" s="412"/>
      <c r="F264" s="412"/>
      <c r="G264" s="412"/>
      <c r="H264" s="412"/>
      <c r="I264" s="412"/>
      <c r="J264" s="412"/>
      <c r="K264" s="412"/>
      <c r="L264" s="412"/>
      <c r="M264" s="412"/>
      <c r="N264" s="412"/>
      <c r="O264" s="411"/>
      <c r="P264" s="411"/>
      <c r="Q264" s="411"/>
    </row>
    <row r="265" spans="4:17">
      <c r="D265" s="4">
        <v>1924</v>
      </c>
      <c r="E265" s="412"/>
      <c r="F265" s="412"/>
      <c r="G265" s="412"/>
      <c r="H265" s="412"/>
      <c r="I265" s="412"/>
      <c r="J265" s="412"/>
      <c r="K265" s="412"/>
      <c r="L265" s="412"/>
      <c r="M265" s="412"/>
      <c r="N265" s="412"/>
      <c r="O265" s="411"/>
      <c r="P265" s="411"/>
      <c r="Q265" s="411"/>
    </row>
    <row r="266" spans="4:17">
      <c r="D266" s="41" t="s">
        <v>716</v>
      </c>
      <c r="E266" s="412"/>
      <c r="F266" s="412"/>
      <c r="G266" s="412"/>
      <c r="H266" s="412"/>
      <c r="I266" s="412"/>
      <c r="J266" s="412"/>
      <c r="K266" s="412"/>
      <c r="L266" s="412"/>
      <c r="M266" s="412"/>
      <c r="N266" s="412"/>
      <c r="O266" s="411"/>
      <c r="P266" s="411"/>
      <c r="Q266" s="411"/>
    </row>
  </sheetData>
  <sheetProtection algorithmName="SHA-512" hashValue="KwA8ChQnwX7FBGbRph9oYuvaxwt2QA9Ww8EIAbQIzkL99iYMzTfPldxXMMpOUl6HG8N/H4eUCELUwBxPQJ77YQ==" saltValue="0BHlH+G6J8yZ9tf7vgmOEw==" spinCount="100000" sheet="1" objects="1" scenarios="1"/>
  <mergeCells count="16">
    <mergeCell ref="B189:B190"/>
    <mergeCell ref="B192:B193"/>
    <mergeCell ref="C184:C193"/>
    <mergeCell ref="B97:B101"/>
    <mergeCell ref="B185:B186"/>
    <mergeCell ref="B187:B188"/>
    <mergeCell ref="O182:Q182"/>
    <mergeCell ref="L7:N7"/>
    <mergeCell ref="I7:K7"/>
    <mergeCell ref="E182:G182"/>
    <mergeCell ref="L182:N182"/>
    <mergeCell ref="I182:K182"/>
    <mergeCell ref="E7:G7"/>
    <mergeCell ref="E95:G95"/>
    <mergeCell ref="E94:J94"/>
    <mergeCell ref="H95:J95"/>
  </mergeCells>
  <conditionalFormatting sqref="B3:B4">
    <cfRule type="containsText" dxfId="52" priority="1" operator="containsText" text="niet in te vullen">
      <formula>NOT(ISERROR(SEARCH("niet in te vullen",B3)))</formula>
    </cfRule>
    <cfRule type="containsText" dxfId="51" priority="2" operator="containsText" text="niet in te vullen">
      <formula>NOT(ISERROR(SEARCH("niet in te vullen",B3)))</formula>
    </cfRule>
  </conditionalFormatting>
  <conditionalFormatting sqref="B5">
    <cfRule type="containsText" dxfId="50" priority="3" operator="containsText" text="netto profijt">
      <formula>NOT(ISERROR(SEARCH("netto profijt",B5)))</formula>
    </cfRule>
  </conditionalFormatting>
  <pageMargins left="0.25" right="0.25" top="0.75" bottom="0.75" header="0.3" footer="0.3"/>
  <pageSetup paperSize="8" scale="58"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DE076-5102-4B41-B432-2985952F6F17}">
  <sheetPr codeName="Blad19">
    <tabColor rgb="FFFCE0AE"/>
    <pageSetUpPr fitToPage="1"/>
  </sheetPr>
  <dimension ref="A2:K262"/>
  <sheetViews>
    <sheetView showGridLines="0" zoomScaleNormal="100" workbookViewId="0">
      <selection activeCell="E7" sqref="E7"/>
    </sheetView>
  </sheetViews>
  <sheetFormatPr defaultRowHeight="15"/>
  <cols>
    <col min="1" max="1" width="10.42578125" customWidth="1"/>
    <col min="2" max="2" width="107.140625" customWidth="1"/>
    <col min="3" max="3" width="12.7109375" customWidth="1"/>
    <col min="4" max="4" width="35" customWidth="1"/>
    <col min="5" max="5" width="18.28515625" customWidth="1"/>
    <col min="6" max="6" width="19.85546875" customWidth="1"/>
    <col min="7" max="8" width="20.140625" bestFit="1" customWidth="1"/>
    <col min="9" max="11" width="21.5703125" customWidth="1"/>
    <col min="12" max="12" width="16.7109375" customWidth="1"/>
    <col min="13" max="13" width="13.140625" customWidth="1"/>
    <col min="14" max="14" width="18.5703125" customWidth="1"/>
    <col min="15" max="15" width="11.42578125" customWidth="1"/>
    <col min="16" max="16" width="11.5703125" customWidth="1"/>
    <col min="17" max="17" width="22.85546875" customWidth="1"/>
    <col min="18" max="18" width="17.5703125" customWidth="1"/>
    <col min="19" max="19" width="12.5703125" customWidth="1"/>
    <col min="20" max="20" width="16" customWidth="1"/>
    <col min="21" max="21" width="14.42578125" customWidth="1"/>
    <col min="22" max="22" width="11.28515625" customWidth="1"/>
    <col min="23" max="23" width="17.7109375" customWidth="1"/>
    <col min="26" max="26" width="16.28515625" customWidth="1"/>
    <col min="29" max="29" width="16" customWidth="1"/>
    <col min="32" max="32" width="16.28515625" customWidth="1"/>
  </cols>
  <sheetData>
    <row r="2" spans="1:9">
      <c r="B2" s="744" t="s">
        <v>734</v>
      </c>
      <c r="C2" s="798"/>
    </row>
    <row r="3" spans="1:9" ht="48" customHeight="1">
      <c r="B3" s="672" t="str">
        <f>IF('0. Inhoudsopgave'!C12="Solidaire premieregeling","Dit tabblad hoeft u niet in te vullen",IF('0. Inhoudsopgave'!C15="Nee","Dit tabblad hoeft u niet in te vullen",'17. Basisscenario bruto profijt'!D3))</f>
        <v>De vragen in dit sjabloon zijn gebaseerd op artikel 46b, eerste lid, sub a t/m e BUPW. Deze grondslag dient in samenhang gelezen te worden met de wettelijke bepalingen waarnaar verwezen wordt bij de betreffende vraag.</v>
      </c>
      <c r="C3" s="672"/>
      <c r="D3" s="317" t="s">
        <v>335</v>
      </c>
      <c r="I3" s="24"/>
    </row>
    <row r="4" spans="1:9">
      <c r="B4" s="2"/>
      <c r="C4" s="2"/>
    </row>
    <row r="5" spans="1:9" ht="60">
      <c r="A5" s="29">
        <v>1</v>
      </c>
      <c r="B5" s="16" t="s">
        <v>735</v>
      </c>
      <c r="C5" s="2"/>
      <c r="D5" s="38" t="s">
        <v>702</v>
      </c>
      <c r="E5" s="485" t="s">
        <v>736</v>
      </c>
      <c r="F5" s="800" t="s">
        <v>705</v>
      </c>
      <c r="G5" s="801"/>
      <c r="H5" s="802"/>
    </row>
    <row r="6" spans="1:9">
      <c r="A6" s="29"/>
      <c r="B6" s="3" t="s">
        <v>707</v>
      </c>
      <c r="C6" s="2"/>
      <c r="D6" s="503" t="s">
        <v>708</v>
      </c>
      <c r="E6" s="504" t="s">
        <v>709</v>
      </c>
      <c r="F6" s="504" t="s">
        <v>709</v>
      </c>
      <c r="G6" s="505" t="s">
        <v>710</v>
      </c>
      <c r="H6" s="504" t="s">
        <v>711</v>
      </c>
    </row>
    <row r="7" spans="1:9">
      <c r="A7" s="29"/>
      <c r="B7" s="453" t="s">
        <v>737</v>
      </c>
      <c r="C7" s="2"/>
      <c r="D7" s="4">
        <v>2005</v>
      </c>
      <c r="E7" s="550"/>
      <c r="F7" s="550"/>
      <c r="G7" s="550"/>
      <c r="H7" s="550"/>
    </row>
    <row r="8" spans="1:9">
      <c r="A8" s="29"/>
      <c r="B8" s="454" t="s">
        <v>714</v>
      </c>
      <c r="C8" s="2"/>
      <c r="D8" s="4">
        <v>2004</v>
      </c>
      <c r="E8" s="550"/>
      <c r="F8" s="550"/>
      <c r="G8" s="550"/>
      <c r="H8" s="550"/>
    </row>
    <row r="9" spans="1:9">
      <c r="A9" s="29"/>
      <c r="B9" t="s">
        <v>738</v>
      </c>
      <c r="C9" s="2"/>
      <c r="D9" s="4">
        <v>2003</v>
      </c>
      <c r="E9" s="550"/>
      <c r="F9" s="550"/>
      <c r="G9" s="550"/>
      <c r="H9" s="550"/>
    </row>
    <row r="10" spans="1:9">
      <c r="A10" s="29"/>
      <c r="B10" s="2"/>
      <c r="C10" s="2"/>
      <c r="D10" s="4">
        <v>2002</v>
      </c>
      <c r="E10" s="550"/>
      <c r="F10" s="550"/>
      <c r="G10" s="550"/>
      <c r="H10" s="550"/>
    </row>
    <row r="11" spans="1:9">
      <c r="A11" s="29"/>
      <c r="B11" s="2"/>
      <c r="C11" s="2"/>
      <c r="D11" s="4">
        <v>2001</v>
      </c>
      <c r="E11" s="550"/>
      <c r="F11" s="550"/>
      <c r="G11" s="550"/>
      <c r="H11" s="550"/>
    </row>
    <row r="12" spans="1:9">
      <c r="A12" s="29"/>
      <c r="B12" s="29"/>
      <c r="C12" s="2"/>
      <c r="D12" s="4">
        <v>2000</v>
      </c>
      <c r="E12" s="550"/>
      <c r="F12" s="550"/>
      <c r="G12" s="550"/>
      <c r="H12" s="550"/>
    </row>
    <row r="13" spans="1:9">
      <c r="A13" s="29"/>
      <c r="B13" s="2"/>
      <c r="C13" s="2"/>
      <c r="D13" s="4">
        <v>1999</v>
      </c>
      <c r="E13" s="550"/>
      <c r="F13" s="550"/>
      <c r="G13" s="550"/>
      <c r="H13" s="550"/>
    </row>
    <row r="14" spans="1:9">
      <c r="A14" s="29"/>
      <c r="B14" s="2"/>
      <c r="C14" s="2"/>
      <c r="D14" s="4">
        <v>1998</v>
      </c>
      <c r="E14" s="550"/>
      <c r="F14" s="550"/>
      <c r="G14" s="550"/>
      <c r="H14" s="550"/>
    </row>
    <row r="15" spans="1:9">
      <c r="A15" s="29"/>
      <c r="D15" s="4">
        <v>1997</v>
      </c>
      <c r="E15" s="550"/>
      <c r="F15" s="550"/>
      <c r="G15" s="550"/>
      <c r="H15" s="550"/>
    </row>
    <row r="16" spans="1:9">
      <c r="A16" s="29"/>
      <c r="D16" s="4">
        <v>1996</v>
      </c>
      <c r="E16" s="550"/>
      <c r="F16" s="550"/>
      <c r="G16" s="550"/>
      <c r="H16" s="550"/>
    </row>
    <row r="17" spans="1:8">
      <c r="A17" s="29"/>
      <c r="D17" s="4">
        <v>1995</v>
      </c>
      <c r="E17" s="550"/>
      <c r="F17" s="550"/>
      <c r="G17" s="550"/>
      <c r="H17" s="550"/>
    </row>
    <row r="18" spans="1:8">
      <c r="A18" s="29"/>
      <c r="D18" s="4">
        <v>1994</v>
      </c>
      <c r="E18" s="550"/>
      <c r="F18" s="550"/>
      <c r="G18" s="550"/>
      <c r="H18" s="550"/>
    </row>
    <row r="19" spans="1:8">
      <c r="A19" s="29"/>
      <c r="B19" s="3"/>
      <c r="D19" s="4">
        <v>1993</v>
      </c>
      <c r="E19" s="550"/>
      <c r="F19" s="550"/>
      <c r="G19" s="550"/>
      <c r="H19" s="550"/>
    </row>
    <row r="20" spans="1:8">
      <c r="A20" s="29"/>
      <c r="D20" s="4">
        <v>1992</v>
      </c>
      <c r="E20" s="550"/>
      <c r="F20" s="550"/>
      <c r="G20" s="550"/>
      <c r="H20" s="550"/>
    </row>
    <row r="21" spans="1:8">
      <c r="A21" s="29"/>
      <c r="D21" s="4">
        <v>1991</v>
      </c>
      <c r="E21" s="550"/>
      <c r="F21" s="550"/>
      <c r="G21" s="550"/>
      <c r="H21" s="550"/>
    </row>
    <row r="22" spans="1:8">
      <c r="A22" s="29"/>
      <c r="D22" s="4">
        <v>1990</v>
      </c>
      <c r="E22" s="550"/>
      <c r="F22" s="550"/>
      <c r="G22" s="550"/>
      <c r="H22" s="550"/>
    </row>
    <row r="23" spans="1:8">
      <c r="A23" s="29"/>
      <c r="D23" s="4">
        <v>1989</v>
      </c>
      <c r="E23" s="550"/>
      <c r="F23" s="550"/>
      <c r="G23" s="550"/>
      <c r="H23" s="550"/>
    </row>
    <row r="24" spans="1:8">
      <c r="A24" s="29"/>
      <c r="D24" s="4">
        <v>1988</v>
      </c>
      <c r="E24" s="550"/>
      <c r="F24" s="550"/>
      <c r="G24" s="550"/>
      <c r="H24" s="550"/>
    </row>
    <row r="25" spans="1:8">
      <c r="A25" s="29"/>
      <c r="D25" s="4">
        <v>1987</v>
      </c>
      <c r="E25" s="550"/>
      <c r="F25" s="550"/>
      <c r="G25" s="550"/>
      <c r="H25" s="550"/>
    </row>
    <row r="26" spans="1:8">
      <c r="A26" s="29"/>
      <c r="D26" s="4">
        <v>1986</v>
      </c>
      <c r="E26" s="550"/>
      <c r="F26" s="550"/>
      <c r="G26" s="550"/>
      <c r="H26" s="550"/>
    </row>
    <row r="27" spans="1:8">
      <c r="A27" s="29"/>
      <c r="D27" s="4">
        <v>1985</v>
      </c>
      <c r="E27" s="550"/>
      <c r="F27" s="550"/>
      <c r="G27" s="550"/>
      <c r="H27" s="550"/>
    </row>
    <row r="28" spans="1:8">
      <c r="A28" s="29"/>
      <c r="D28" s="4">
        <v>1984</v>
      </c>
      <c r="E28" s="550"/>
      <c r="F28" s="550"/>
      <c r="G28" s="550"/>
      <c r="H28" s="550"/>
    </row>
    <row r="29" spans="1:8">
      <c r="A29" s="29"/>
      <c r="D29" s="4">
        <v>1983</v>
      </c>
      <c r="E29" s="550"/>
      <c r="F29" s="550"/>
      <c r="G29" s="550"/>
      <c r="H29" s="550"/>
    </row>
    <row r="30" spans="1:8">
      <c r="A30" s="29"/>
      <c r="D30" s="4">
        <v>1982</v>
      </c>
      <c r="E30" s="550"/>
      <c r="F30" s="550"/>
      <c r="G30" s="550"/>
      <c r="H30" s="550"/>
    </row>
    <row r="31" spans="1:8">
      <c r="A31" s="29"/>
      <c r="D31" s="4">
        <v>1981</v>
      </c>
      <c r="E31" s="550"/>
      <c r="F31" s="550"/>
      <c r="G31" s="550"/>
      <c r="H31" s="550"/>
    </row>
    <row r="32" spans="1:8">
      <c r="A32" s="29"/>
      <c r="D32" s="4">
        <v>1980</v>
      </c>
      <c r="E32" s="550"/>
      <c r="F32" s="550"/>
      <c r="G32" s="550"/>
      <c r="H32" s="550"/>
    </row>
    <row r="33" spans="1:8">
      <c r="A33" s="29"/>
      <c r="D33" s="4">
        <v>1979</v>
      </c>
      <c r="E33" s="550"/>
      <c r="F33" s="550"/>
      <c r="G33" s="550"/>
      <c r="H33" s="550"/>
    </row>
    <row r="34" spans="1:8">
      <c r="A34" s="29"/>
      <c r="D34" s="4">
        <v>1978</v>
      </c>
      <c r="E34" s="550"/>
      <c r="F34" s="550"/>
      <c r="G34" s="550"/>
      <c r="H34" s="550"/>
    </row>
    <row r="35" spans="1:8">
      <c r="A35" s="29"/>
      <c r="D35" s="4">
        <v>1977</v>
      </c>
      <c r="E35" s="550"/>
      <c r="F35" s="550"/>
      <c r="G35" s="550"/>
      <c r="H35" s="550"/>
    </row>
    <row r="36" spans="1:8">
      <c r="A36" s="29"/>
      <c r="D36" s="4">
        <v>1976</v>
      </c>
      <c r="E36" s="550"/>
      <c r="F36" s="550"/>
      <c r="G36" s="550"/>
      <c r="H36" s="550"/>
    </row>
    <row r="37" spans="1:8">
      <c r="A37" s="29"/>
      <c r="D37" s="4">
        <v>1975</v>
      </c>
      <c r="E37" s="550"/>
      <c r="F37" s="550"/>
      <c r="G37" s="550"/>
      <c r="H37" s="550"/>
    </row>
    <row r="38" spans="1:8">
      <c r="A38" s="29"/>
      <c r="D38" s="4">
        <v>1974</v>
      </c>
      <c r="E38" s="550"/>
      <c r="F38" s="550"/>
      <c r="G38" s="550"/>
      <c r="H38" s="550"/>
    </row>
    <row r="39" spans="1:8">
      <c r="A39" s="29"/>
      <c r="D39" s="4">
        <v>1973</v>
      </c>
      <c r="E39" s="550"/>
      <c r="F39" s="550"/>
      <c r="G39" s="550"/>
      <c r="H39" s="550"/>
    </row>
    <row r="40" spans="1:8">
      <c r="A40" s="29"/>
      <c r="D40" s="4">
        <v>1972</v>
      </c>
      <c r="E40" s="550"/>
      <c r="F40" s="550"/>
      <c r="G40" s="550"/>
      <c r="H40" s="550"/>
    </row>
    <row r="41" spans="1:8">
      <c r="A41" s="29"/>
      <c r="D41" s="4">
        <v>1971</v>
      </c>
      <c r="E41" s="550"/>
      <c r="F41" s="550"/>
      <c r="G41" s="550"/>
      <c r="H41" s="550"/>
    </row>
    <row r="42" spans="1:8">
      <c r="A42" s="29"/>
      <c r="D42" s="4">
        <v>1970</v>
      </c>
      <c r="E42" s="550"/>
      <c r="F42" s="550"/>
      <c r="G42" s="550"/>
      <c r="H42" s="550"/>
    </row>
    <row r="43" spans="1:8">
      <c r="A43" s="29"/>
      <c r="D43" s="4">
        <v>1969</v>
      </c>
      <c r="E43" s="550"/>
      <c r="F43" s="550"/>
      <c r="G43" s="550"/>
      <c r="H43" s="550"/>
    </row>
    <row r="44" spans="1:8">
      <c r="A44" s="29"/>
      <c r="D44" s="4">
        <v>1968</v>
      </c>
      <c r="E44" s="550"/>
      <c r="F44" s="550"/>
      <c r="G44" s="550"/>
      <c r="H44" s="550"/>
    </row>
    <row r="45" spans="1:8">
      <c r="A45" s="29"/>
      <c r="D45" s="4">
        <v>1967</v>
      </c>
      <c r="E45" s="550"/>
      <c r="F45" s="550"/>
      <c r="G45" s="550"/>
      <c r="H45" s="550"/>
    </row>
    <row r="46" spans="1:8">
      <c r="A46" s="29"/>
      <c r="D46" s="4">
        <v>1966</v>
      </c>
      <c r="E46" s="550"/>
      <c r="F46" s="550"/>
      <c r="G46" s="550"/>
      <c r="H46" s="550"/>
    </row>
    <row r="47" spans="1:8">
      <c r="A47" s="29"/>
      <c r="D47" s="4">
        <v>1965</v>
      </c>
      <c r="E47" s="550"/>
      <c r="F47" s="550"/>
      <c r="G47" s="550"/>
      <c r="H47" s="550"/>
    </row>
    <row r="48" spans="1:8">
      <c r="A48" s="29"/>
      <c r="D48" s="4">
        <v>1964</v>
      </c>
      <c r="E48" s="550"/>
      <c r="F48" s="550"/>
      <c r="G48" s="550"/>
      <c r="H48" s="550"/>
    </row>
    <row r="49" spans="1:8">
      <c r="A49" s="29"/>
      <c r="D49" s="4">
        <v>1963</v>
      </c>
      <c r="E49" s="550"/>
      <c r="F49" s="550"/>
      <c r="G49" s="550"/>
      <c r="H49" s="550"/>
    </row>
    <row r="50" spans="1:8">
      <c r="A50" s="29"/>
      <c r="D50" s="4">
        <v>1962</v>
      </c>
      <c r="E50" s="550"/>
      <c r="F50" s="550"/>
      <c r="G50" s="550"/>
      <c r="H50" s="550"/>
    </row>
    <row r="51" spans="1:8">
      <c r="A51" s="29"/>
      <c r="D51" s="4">
        <v>1961</v>
      </c>
      <c r="E51" s="550"/>
      <c r="F51" s="550"/>
      <c r="G51" s="550"/>
      <c r="H51" s="550"/>
    </row>
    <row r="52" spans="1:8">
      <c r="A52" s="29"/>
      <c r="D52" s="4">
        <v>1960</v>
      </c>
      <c r="E52" s="550"/>
      <c r="F52" s="550"/>
      <c r="G52" s="550"/>
      <c r="H52" s="550"/>
    </row>
    <row r="53" spans="1:8">
      <c r="A53" s="29"/>
      <c r="D53" s="4">
        <v>1959</v>
      </c>
      <c r="E53" s="550"/>
      <c r="F53" s="550"/>
      <c r="G53" s="550"/>
      <c r="H53" s="550"/>
    </row>
    <row r="54" spans="1:8">
      <c r="A54" s="29"/>
      <c r="D54" s="4">
        <v>1958</v>
      </c>
      <c r="E54" s="550"/>
      <c r="F54" s="550"/>
      <c r="G54" s="550"/>
      <c r="H54" s="550"/>
    </row>
    <row r="55" spans="1:8">
      <c r="A55" s="29"/>
      <c r="D55" s="4">
        <v>1957</v>
      </c>
      <c r="E55" s="550"/>
      <c r="F55" s="550"/>
      <c r="G55" s="550"/>
      <c r="H55" s="550"/>
    </row>
    <row r="56" spans="1:8">
      <c r="A56" s="29"/>
      <c r="D56" s="4">
        <v>1956</v>
      </c>
      <c r="E56" s="550"/>
      <c r="F56" s="550"/>
      <c r="G56" s="550"/>
      <c r="H56" s="550"/>
    </row>
    <row r="57" spans="1:8">
      <c r="A57" s="29"/>
      <c r="D57" s="4">
        <v>1955</v>
      </c>
      <c r="E57" s="550"/>
      <c r="F57" s="550"/>
      <c r="G57" s="550"/>
      <c r="H57" s="550"/>
    </row>
    <row r="58" spans="1:8">
      <c r="A58" s="29"/>
      <c r="D58" s="4">
        <v>1954</v>
      </c>
      <c r="E58" s="550"/>
      <c r="F58" s="550"/>
      <c r="G58" s="550"/>
      <c r="H58" s="550"/>
    </row>
    <row r="59" spans="1:8">
      <c r="A59" s="29"/>
      <c r="D59" s="4">
        <v>1953</v>
      </c>
      <c r="E59" s="550"/>
      <c r="F59" s="550"/>
      <c r="G59" s="550"/>
      <c r="H59" s="550"/>
    </row>
    <row r="60" spans="1:8">
      <c r="A60" s="29"/>
      <c r="D60" s="4">
        <v>1952</v>
      </c>
      <c r="E60" s="550"/>
      <c r="F60" s="550"/>
      <c r="G60" s="550"/>
      <c r="H60" s="550"/>
    </row>
    <row r="61" spans="1:8">
      <c r="A61" s="29"/>
      <c r="D61" s="4">
        <v>1951</v>
      </c>
      <c r="E61" s="550"/>
      <c r="F61" s="550"/>
      <c r="G61" s="550"/>
      <c r="H61" s="550"/>
    </row>
    <row r="62" spans="1:8">
      <c r="A62" s="29"/>
      <c r="D62" s="4">
        <v>1950</v>
      </c>
      <c r="E62" s="550"/>
      <c r="F62" s="550"/>
      <c r="G62" s="550"/>
      <c r="H62" s="550"/>
    </row>
    <row r="63" spans="1:8">
      <c r="A63" s="29"/>
      <c r="D63" s="4">
        <v>1949</v>
      </c>
      <c r="E63" s="550"/>
      <c r="F63" s="550"/>
      <c r="G63" s="550"/>
      <c r="H63" s="550"/>
    </row>
    <row r="64" spans="1:8">
      <c r="A64" s="29"/>
      <c r="D64" s="4">
        <v>1948</v>
      </c>
      <c r="E64" s="550"/>
      <c r="F64" s="550"/>
      <c r="G64" s="550"/>
      <c r="H64" s="550"/>
    </row>
    <row r="65" spans="1:8">
      <c r="A65" s="29"/>
      <c r="D65" s="4">
        <v>1947</v>
      </c>
      <c r="E65" s="550"/>
      <c r="F65" s="550"/>
      <c r="G65" s="550"/>
      <c r="H65" s="550"/>
    </row>
    <row r="66" spans="1:8">
      <c r="A66" s="29"/>
      <c r="D66" s="4">
        <v>1946</v>
      </c>
      <c r="E66" s="550"/>
      <c r="F66" s="550"/>
      <c r="G66" s="550"/>
      <c r="H66" s="550"/>
    </row>
    <row r="67" spans="1:8">
      <c r="A67" s="29"/>
      <c r="D67" s="4">
        <v>1945</v>
      </c>
      <c r="E67" s="550"/>
      <c r="F67" s="550"/>
      <c r="G67" s="550"/>
      <c r="H67" s="550"/>
    </row>
    <row r="68" spans="1:8">
      <c r="A68" s="29"/>
      <c r="D68" s="4">
        <v>1944</v>
      </c>
      <c r="E68" s="550"/>
      <c r="F68" s="550"/>
      <c r="G68" s="550"/>
      <c r="H68" s="550"/>
    </row>
    <row r="69" spans="1:8">
      <c r="A69" s="29"/>
      <c r="D69" s="4">
        <v>1943</v>
      </c>
      <c r="E69" s="550"/>
      <c r="F69" s="550"/>
      <c r="G69" s="550"/>
      <c r="H69" s="550"/>
    </row>
    <row r="70" spans="1:8">
      <c r="A70" s="29"/>
      <c r="D70" s="4">
        <v>1942</v>
      </c>
      <c r="E70" s="550"/>
      <c r="F70" s="550"/>
      <c r="G70" s="550"/>
      <c r="H70" s="550"/>
    </row>
    <row r="71" spans="1:8">
      <c r="A71" s="29"/>
      <c r="D71" s="4">
        <v>1941</v>
      </c>
      <c r="E71" s="550"/>
      <c r="F71" s="550"/>
      <c r="G71" s="550"/>
      <c r="H71" s="550"/>
    </row>
    <row r="72" spans="1:8">
      <c r="A72" s="29"/>
      <c r="D72" s="4">
        <v>1940</v>
      </c>
      <c r="E72" s="550"/>
      <c r="F72" s="550"/>
      <c r="G72" s="550"/>
      <c r="H72" s="550"/>
    </row>
    <row r="73" spans="1:8">
      <c r="A73" s="29"/>
      <c r="D73" s="4">
        <v>1939</v>
      </c>
      <c r="E73" s="550"/>
      <c r="F73" s="550"/>
      <c r="G73" s="550"/>
      <c r="H73" s="550"/>
    </row>
    <row r="74" spans="1:8">
      <c r="A74" s="29"/>
      <c r="D74" s="4">
        <v>1938</v>
      </c>
      <c r="E74" s="550"/>
      <c r="F74" s="550"/>
      <c r="G74" s="550"/>
      <c r="H74" s="550"/>
    </row>
    <row r="75" spans="1:8">
      <c r="A75" s="29"/>
      <c r="D75" s="4">
        <v>1937</v>
      </c>
      <c r="E75" s="550"/>
      <c r="F75" s="550"/>
      <c r="G75" s="550"/>
      <c r="H75" s="550"/>
    </row>
    <row r="76" spans="1:8">
      <c r="A76" s="29"/>
      <c r="D76" s="4">
        <v>1936</v>
      </c>
      <c r="E76" s="550"/>
      <c r="F76" s="550"/>
      <c r="G76" s="550"/>
      <c r="H76" s="550"/>
    </row>
    <row r="77" spans="1:8">
      <c r="A77" s="29"/>
      <c r="D77" s="4">
        <v>1935</v>
      </c>
      <c r="E77" s="550"/>
      <c r="F77" s="550"/>
      <c r="G77" s="550"/>
      <c r="H77" s="550"/>
    </row>
    <row r="78" spans="1:8">
      <c r="A78" s="29"/>
      <c r="D78" s="4">
        <v>1934</v>
      </c>
      <c r="E78" s="550"/>
      <c r="F78" s="550"/>
      <c r="G78" s="550"/>
      <c r="H78" s="550"/>
    </row>
    <row r="79" spans="1:8">
      <c r="A79" s="29"/>
      <c r="D79" s="4">
        <v>1933</v>
      </c>
      <c r="E79" s="550"/>
      <c r="F79" s="550"/>
      <c r="G79" s="550"/>
      <c r="H79" s="550"/>
    </row>
    <row r="80" spans="1:8">
      <c r="A80" s="29"/>
      <c r="D80" s="4">
        <v>1932</v>
      </c>
      <c r="E80" s="550"/>
      <c r="F80" s="550"/>
      <c r="G80" s="550"/>
      <c r="H80" s="550"/>
    </row>
    <row r="81" spans="1:10">
      <c r="A81" s="29"/>
      <c r="D81" s="4">
        <v>1931</v>
      </c>
      <c r="E81" s="550"/>
      <c r="F81" s="550"/>
      <c r="G81" s="550"/>
      <c r="H81" s="550"/>
    </row>
    <row r="82" spans="1:10">
      <c r="A82" s="29"/>
      <c r="D82" s="4">
        <v>1930</v>
      </c>
      <c r="E82" s="550"/>
      <c r="F82" s="550"/>
      <c r="G82" s="550"/>
      <c r="H82" s="550"/>
    </row>
    <row r="83" spans="1:10">
      <c r="A83" s="29"/>
      <c r="D83" s="4">
        <v>1929</v>
      </c>
      <c r="E83" s="550"/>
      <c r="F83" s="550"/>
      <c r="G83" s="550"/>
      <c r="H83" s="550"/>
    </row>
    <row r="84" spans="1:10">
      <c r="A84" s="29"/>
      <c r="D84" s="4">
        <v>1928</v>
      </c>
      <c r="E84" s="550"/>
      <c r="F84" s="550"/>
      <c r="G84" s="550"/>
      <c r="H84" s="550"/>
    </row>
    <row r="85" spans="1:10">
      <c r="A85" s="29"/>
      <c r="D85" s="4">
        <v>1927</v>
      </c>
      <c r="E85" s="550"/>
      <c r="F85" s="550"/>
      <c r="G85" s="550"/>
      <c r="H85" s="550"/>
    </row>
    <row r="86" spans="1:10">
      <c r="A86" s="29"/>
      <c r="D86" s="4">
        <v>1926</v>
      </c>
      <c r="E86" s="550"/>
      <c r="F86" s="550"/>
      <c r="G86" s="550"/>
      <c r="H86" s="550"/>
    </row>
    <row r="87" spans="1:10">
      <c r="A87" s="29"/>
      <c r="D87" s="4">
        <v>1925</v>
      </c>
      <c r="E87" s="550"/>
      <c r="F87" s="550"/>
      <c r="G87" s="550"/>
      <c r="H87" s="550"/>
    </row>
    <row r="88" spans="1:10">
      <c r="A88" s="29"/>
      <c r="D88" s="4">
        <v>1924</v>
      </c>
      <c r="E88" s="550"/>
      <c r="F88" s="550"/>
      <c r="G88" s="550"/>
      <c r="H88" s="550"/>
    </row>
    <row r="89" spans="1:10">
      <c r="A89" s="29"/>
      <c r="D89" s="41" t="s">
        <v>716</v>
      </c>
      <c r="E89" s="550"/>
      <c r="F89" s="550"/>
      <c r="G89" s="550"/>
      <c r="H89" s="550"/>
    </row>
    <row r="90" spans="1:10">
      <c r="A90" s="29"/>
    </row>
    <row r="91" spans="1:10" ht="45">
      <c r="A91" s="29">
        <v>2</v>
      </c>
      <c r="B91" s="506" t="s">
        <v>739</v>
      </c>
      <c r="C91" s="2"/>
      <c r="D91" s="11" t="s">
        <v>740</v>
      </c>
      <c r="E91" s="791" t="s">
        <v>719</v>
      </c>
      <c r="F91" s="792"/>
      <c r="G91" s="792"/>
      <c r="H91" s="792"/>
      <c r="I91" s="792"/>
      <c r="J91" s="793"/>
    </row>
    <row r="92" spans="1:10" ht="48" customHeight="1">
      <c r="A92" s="29"/>
      <c r="B92" s="507" t="s">
        <v>741</v>
      </c>
      <c r="C92" s="2"/>
      <c r="D92" s="11"/>
      <c r="E92" s="788" t="s">
        <v>742</v>
      </c>
      <c r="F92" s="789"/>
      <c r="G92" s="790"/>
      <c r="H92" s="788" t="s">
        <v>743</v>
      </c>
      <c r="I92" s="789"/>
      <c r="J92" s="790"/>
    </row>
    <row r="93" spans="1:10">
      <c r="A93" s="29"/>
      <c r="B93" s="13"/>
      <c r="C93" s="2"/>
      <c r="D93" s="500" t="s">
        <v>708</v>
      </c>
      <c r="E93" s="501" t="s">
        <v>709</v>
      </c>
      <c r="F93" s="508" t="s">
        <v>710</v>
      </c>
      <c r="G93" s="501" t="s">
        <v>711</v>
      </c>
      <c r="H93" s="501" t="s">
        <v>709</v>
      </c>
      <c r="I93" s="508" t="s">
        <v>710</v>
      </c>
      <c r="J93" s="501" t="s">
        <v>711</v>
      </c>
    </row>
    <row r="94" spans="1:10">
      <c r="A94" s="29"/>
      <c r="B94" s="803" t="s">
        <v>744</v>
      </c>
      <c r="C94" s="2"/>
      <c r="D94" s="4">
        <v>2005</v>
      </c>
      <c r="E94" s="412"/>
      <c r="F94" s="412"/>
      <c r="G94" s="412"/>
      <c r="H94" s="412"/>
      <c r="I94" s="412"/>
      <c r="J94" s="412"/>
    </row>
    <row r="95" spans="1:10">
      <c r="A95" s="29"/>
      <c r="B95" s="803"/>
      <c r="C95" s="2"/>
      <c r="D95" s="4">
        <v>2004</v>
      </c>
      <c r="E95" s="412"/>
      <c r="F95" s="412"/>
      <c r="G95" s="412"/>
      <c r="H95" s="412"/>
      <c r="I95" s="412"/>
      <c r="J95" s="412"/>
    </row>
    <row r="96" spans="1:10">
      <c r="A96" s="29"/>
      <c r="B96" s="803"/>
      <c r="C96" s="2"/>
      <c r="D96" s="4">
        <v>2003</v>
      </c>
      <c r="E96" s="412"/>
      <c r="F96" s="412"/>
      <c r="G96" s="412"/>
      <c r="H96" s="412"/>
      <c r="I96" s="412"/>
      <c r="J96" s="412"/>
    </row>
    <row r="97" spans="1:10">
      <c r="A97" s="29"/>
      <c r="B97" s="803"/>
      <c r="C97" s="2"/>
      <c r="D97" s="4">
        <v>2002</v>
      </c>
      <c r="E97" s="412"/>
      <c r="F97" s="412"/>
      <c r="G97" s="412"/>
      <c r="H97" s="412"/>
      <c r="I97" s="412"/>
      <c r="J97" s="412"/>
    </row>
    <row r="98" spans="1:10">
      <c r="A98" s="29"/>
      <c r="B98" s="803"/>
      <c r="C98" s="2"/>
      <c r="D98" s="4">
        <v>2001</v>
      </c>
      <c r="E98" s="412"/>
      <c r="F98" s="412"/>
      <c r="G98" s="412"/>
      <c r="H98" s="412"/>
      <c r="I98" s="412"/>
      <c r="J98" s="412"/>
    </row>
    <row r="99" spans="1:10">
      <c r="A99" s="29"/>
      <c r="B99" s="2"/>
      <c r="C99" s="2"/>
      <c r="D99" s="4">
        <v>2000</v>
      </c>
      <c r="E99" s="412"/>
      <c r="F99" s="412"/>
      <c r="G99" s="412"/>
      <c r="H99" s="412"/>
      <c r="I99" s="412"/>
      <c r="J99" s="412"/>
    </row>
    <row r="100" spans="1:10">
      <c r="A100" s="29"/>
      <c r="B100" s="2"/>
      <c r="C100" s="2"/>
      <c r="D100" s="4">
        <v>1999</v>
      </c>
      <c r="E100" s="412"/>
      <c r="F100" s="412"/>
      <c r="G100" s="412"/>
      <c r="H100" s="412"/>
      <c r="I100" s="412"/>
      <c r="J100" s="412"/>
    </row>
    <row r="101" spans="1:10">
      <c r="A101" s="29"/>
      <c r="B101" s="2"/>
      <c r="C101" s="2"/>
      <c r="D101" s="4">
        <v>1998</v>
      </c>
      <c r="E101" s="412"/>
      <c r="F101" s="412"/>
      <c r="G101" s="412"/>
      <c r="H101" s="412"/>
      <c r="I101" s="412"/>
      <c r="J101" s="412"/>
    </row>
    <row r="102" spans="1:10">
      <c r="A102" s="29"/>
      <c r="D102" s="4">
        <v>1997</v>
      </c>
      <c r="E102" s="412"/>
      <c r="F102" s="412"/>
      <c r="G102" s="412"/>
      <c r="H102" s="412"/>
      <c r="I102" s="412"/>
      <c r="J102" s="412"/>
    </row>
    <row r="103" spans="1:10">
      <c r="A103" s="29"/>
      <c r="D103" s="4">
        <v>1996</v>
      </c>
      <c r="E103" s="412"/>
      <c r="F103" s="412"/>
      <c r="G103" s="412"/>
      <c r="H103" s="412"/>
      <c r="I103" s="412"/>
      <c r="J103" s="412"/>
    </row>
    <row r="104" spans="1:10">
      <c r="A104" s="29"/>
      <c r="D104" s="4">
        <v>1995</v>
      </c>
      <c r="E104" s="412"/>
      <c r="F104" s="412"/>
      <c r="G104" s="412"/>
      <c r="H104" s="412"/>
      <c r="I104" s="412"/>
      <c r="J104" s="412"/>
    </row>
    <row r="105" spans="1:10">
      <c r="A105" s="29"/>
      <c r="D105" s="4">
        <v>1994</v>
      </c>
      <c r="E105" s="412"/>
      <c r="F105" s="412"/>
      <c r="G105" s="412"/>
      <c r="H105" s="412"/>
      <c r="I105" s="412"/>
      <c r="J105" s="412"/>
    </row>
    <row r="106" spans="1:10">
      <c r="A106" s="29"/>
      <c r="D106" s="4">
        <v>1993</v>
      </c>
      <c r="E106" s="412"/>
      <c r="F106" s="412"/>
      <c r="G106" s="412"/>
      <c r="H106" s="412"/>
      <c r="I106" s="412"/>
      <c r="J106" s="412"/>
    </row>
    <row r="107" spans="1:10">
      <c r="A107" s="29"/>
      <c r="D107" s="4">
        <v>1992</v>
      </c>
      <c r="E107" s="412"/>
      <c r="F107" s="412"/>
      <c r="G107" s="412"/>
      <c r="H107" s="412"/>
      <c r="I107" s="412"/>
      <c r="J107" s="412"/>
    </row>
    <row r="108" spans="1:10">
      <c r="A108" s="29"/>
      <c r="D108" s="4">
        <v>1991</v>
      </c>
      <c r="E108" s="412"/>
      <c r="F108" s="412"/>
      <c r="G108" s="412"/>
      <c r="H108" s="412"/>
      <c r="I108" s="412"/>
      <c r="J108" s="412"/>
    </row>
    <row r="109" spans="1:10">
      <c r="A109" s="29"/>
      <c r="D109" s="4">
        <v>1990</v>
      </c>
      <c r="E109" s="412"/>
      <c r="F109" s="412"/>
      <c r="G109" s="412"/>
      <c r="H109" s="412"/>
      <c r="I109" s="412"/>
      <c r="J109" s="412"/>
    </row>
    <row r="110" spans="1:10">
      <c r="A110" s="29"/>
      <c r="D110" s="4">
        <v>1989</v>
      </c>
      <c r="E110" s="412"/>
      <c r="F110" s="412"/>
      <c r="G110" s="412"/>
      <c r="H110" s="412"/>
      <c r="I110" s="412"/>
      <c r="J110" s="412"/>
    </row>
    <row r="111" spans="1:10">
      <c r="A111" s="29"/>
      <c r="D111" s="4">
        <v>1988</v>
      </c>
      <c r="E111" s="412"/>
      <c r="F111" s="412"/>
      <c r="G111" s="412"/>
      <c r="H111" s="412"/>
      <c r="I111" s="412"/>
      <c r="J111" s="412"/>
    </row>
    <row r="112" spans="1:10">
      <c r="A112" s="29"/>
      <c r="D112" s="4">
        <v>1987</v>
      </c>
      <c r="E112" s="412"/>
      <c r="F112" s="412"/>
      <c r="G112" s="412"/>
      <c r="H112" s="412"/>
      <c r="I112" s="412"/>
      <c r="J112" s="412"/>
    </row>
    <row r="113" spans="1:10">
      <c r="A113" s="29"/>
      <c r="D113" s="4">
        <v>1986</v>
      </c>
      <c r="E113" s="412"/>
      <c r="F113" s="412"/>
      <c r="G113" s="412"/>
      <c r="H113" s="412"/>
      <c r="I113" s="412"/>
      <c r="J113" s="412"/>
    </row>
    <row r="114" spans="1:10">
      <c r="A114" s="29"/>
      <c r="D114" s="4">
        <v>1985</v>
      </c>
      <c r="E114" s="412"/>
      <c r="F114" s="412"/>
      <c r="G114" s="412"/>
      <c r="H114" s="412"/>
      <c r="I114" s="412"/>
      <c r="J114" s="412"/>
    </row>
    <row r="115" spans="1:10">
      <c r="A115" s="29"/>
      <c r="D115" s="4">
        <v>1984</v>
      </c>
      <c r="E115" s="412"/>
      <c r="F115" s="412"/>
      <c r="G115" s="412"/>
      <c r="H115" s="412"/>
      <c r="I115" s="412"/>
      <c r="J115" s="412"/>
    </row>
    <row r="116" spans="1:10">
      <c r="A116" s="29"/>
      <c r="D116" s="4">
        <v>1983</v>
      </c>
      <c r="E116" s="412"/>
      <c r="F116" s="412"/>
      <c r="G116" s="412"/>
      <c r="H116" s="412"/>
      <c r="I116" s="412"/>
      <c r="J116" s="412"/>
    </row>
    <row r="117" spans="1:10">
      <c r="A117" s="29"/>
      <c r="D117" s="4">
        <v>1982</v>
      </c>
      <c r="E117" s="412"/>
      <c r="F117" s="412"/>
      <c r="G117" s="412"/>
      <c r="H117" s="412"/>
      <c r="I117" s="412"/>
      <c r="J117" s="412"/>
    </row>
    <row r="118" spans="1:10">
      <c r="A118" s="29"/>
      <c r="D118" s="4">
        <v>1981</v>
      </c>
      <c r="E118" s="412"/>
      <c r="F118" s="412"/>
      <c r="G118" s="412"/>
      <c r="H118" s="412"/>
      <c r="I118" s="412"/>
      <c r="J118" s="412"/>
    </row>
    <row r="119" spans="1:10">
      <c r="A119" s="29"/>
      <c r="D119" s="4">
        <v>1980</v>
      </c>
      <c r="E119" s="412"/>
      <c r="F119" s="412"/>
      <c r="G119" s="412"/>
      <c r="H119" s="412"/>
      <c r="I119" s="412"/>
      <c r="J119" s="412"/>
    </row>
    <row r="120" spans="1:10">
      <c r="A120" s="29"/>
      <c r="D120" s="4">
        <v>1979</v>
      </c>
      <c r="E120" s="412"/>
      <c r="F120" s="412"/>
      <c r="G120" s="412"/>
      <c r="H120" s="412"/>
      <c r="I120" s="412"/>
      <c r="J120" s="412"/>
    </row>
    <row r="121" spans="1:10">
      <c r="A121" s="29"/>
      <c r="D121" s="4">
        <v>1978</v>
      </c>
      <c r="E121" s="412"/>
      <c r="F121" s="412"/>
      <c r="G121" s="412"/>
      <c r="H121" s="412"/>
      <c r="I121" s="412"/>
      <c r="J121" s="412"/>
    </row>
    <row r="122" spans="1:10">
      <c r="A122" s="29"/>
      <c r="D122" s="4">
        <v>1977</v>
      </c>
      <c r="E122" s="412"/>
      <c r="F122" s="412"/>
      <c r="G122" s="412"/>
      <c r="H122" s="412"/>
      <c r="I122" s="412"/>
      <c r="J122" s="412"/>
    </row>
    <row r="123" spans="1:10">
      <c r="A123" s="29"/>
      <c r="D123" s="4">
        <v>1976</v>
      </c>
      <c r="E123" s="412"/>
      <c r="F123" s="412"/>
      <c r="G123" s="412"/>
      <c r="H123" s="412"/>
      <c r="I123" s="412"/>
      <c r="J123" s="412"/>
    </row>
    <row r="124" spans="1:10">
      <c r="A124" s="29"/>
      <c r="D124" s="4">
        <v>1975</v>
      </c>
      <c r="E124" s="412"/>
      <c r="F124" s="412"/>
      <c r="G124" s="412"/>
      <c r="H124" s="412"/>
      <c r="I124" s="412"/>
      <c r="J124" s="412"/>
    </row>
    <row r="125" spans="1:10">
      <c r="A125" s="29"/>
      <c r="D125" s="4">
        <v>1974</v>
      </c>
      <c r="E125" s="412"/>
      <c r="F125" s="412"/>
      <c r="G125" s="412"/>
      <c r="H125" s="412"/>
      <c r="I125" s="412"/>
      <c r="J125" s="412"/>
    </row>
    <row r="126" spans="1:10">
      <c r="A126" s="29"/>
      <c r="D126" s="4">
        <v>1973</v>
      </c>
      <c r="E126" s="412"/>
      <c r="F126" s="412"/>
      <c r="G126" s="412"/>
      <c r="H126" s="412"/>
      <c r="I126" s="412"/>
      <c r="J126" s="412"/>
    </row>
    <row r="127" spans="1:10">
      <c r="A127" s="29"/>
      <c r="D127" s="4">
        <v>1972</v>
      </c>
      <c r="E127" s="412"/>
      <c r="F127" s="412"/>
      <c r="G127" s="412"/>
      <c r="H127" s="412"/>
      <c r="I127" s="412"/>
      <c r="J127" s="412"/>
    </row>
    <row r="128" spans="1:10">
      <c r="A128" s="29"/>
      <c r="D128" s="4">
        <v>1971</v>
      </c>
      <c r="E128" s="412"/>
      <c r="F128" s="412"/>
      <c r="G128" s="412"/>
      <c r="H128" s="412"/>
      <c r="I128" s="412"/>
      <c r="J128" s="412"/>
    </row>
    <row r="129" spans="1:10">
      <c r="A129" s="29"/>
      <c r="D129" s="4">
        <v>1970</v>
      </c>
      <c r="E129" s="412"/>
      <c r="F129" s="412"/>
      <c r="G129" s="412"/>
      <c r="H129" s="412"/>
      <c r="I129" s="412"/>
      <c r="J129" s="412"/>
    </row>
    <row r="130" spans="1:10">
      <c r="A130" s="29"/>
      <c r="D130" s="4">
        <v>1969</v>
      </c>
      <c r="E130" s="412"/>
      <c r="F130" s="412"/>
      <c r="G130" s="412"/>
      <c r="H130" s="412"/>
      <c r="I130" s="412"/>
      <c r="J130" s="412"/>
    </row>
    <row r="131" spans="1:10">
      <c r="A131" s="29"/>
      <c r="D131" s="4">
        <v>1968</v>
      </c>
      <c r="E131" s="412"/>
      <c r="F131" s="412"/>
      <c r="G131" s="412"/>
      <c r="H131" s="412"/>
      <c r="I131" s="412"/>
      <c r="J131" s="412"/>
    </row>
    <row r="132" spans="1:10">
      <c r="A132" s="29"/>
      <c r="D132" s="4">
        <v>1967</v>
      </c>
      <c r="E132" s="412"/>
      <c r="F132" s="412"/>
      <c r="G132" s="412"/>
      <c r="H132" s="412"/>
      <c r="I132" s="412"/>
      <c r="J132" s="412"/>
    </row>
    <row r="133" spans="1:10">
      <c r="A133" s="29"/>
      <c r="D133" s="4">
        <v>1966</v>
      </c>
      <c r="E133" s="412"/>
      <c r="F133" s="412"/>
      <c r="G133" s="412"/>
      <c r="H133" s="412"/>
      <c r="I133" s="412"/>
      <c r="J133" s="412"/>
    </row>
    <row r="134" spans="1:10">
      <c r="A134" s="29"/>
      <c r="D134" s="4">
        <v>1965</v>
      </c>
      <c r="E134" s="412"/>
      <c r="F134" s="412"/>
      <c r="G134" s="412"/>
      <c r="H134" s="412"/>
      <c r="I134" s="412"/>
      <c r="J134" s="412"/>
    </row>
    <row r="135" spans="1:10">
      <c r="A135" s="29"/>
      <c r="D135" s="4">
        <v>1964</v>
      </c>
      <c r="E135" s="412"/>
      <c r="F135" s="412"/>
      <c r="G135" s="412"/>
      <c r="H135" s="412"/>
      <c r="I135" s="412"/>
      <c r="J135" s="412"/>
    </row>
    <row r="136" spans="1:10">
      <c r="A136" s="29"/>
      <c r="D136" s="4">
        <v>1963</v>
      </c>
      <c r="E136" s="412"/>
      <c r="F136" s="412"/>
      <c r="G136" s="412"/>
      <c r="H136" s="412"/>
      <c r="I136" s="412"/>
      <c r="J136" s="412"/>
    </row>
    <row r="137" spans="1:10">
      <c r="A137" s="29"/>
      <c r="D137" s="4">
        <v>1962</v>
      </c>
      <c r="E137" s="412"/>
      <c r="F137" s="412"/>
      <c r="G137" s="412"/>
      <c r="H137" s="412"/>
      <c r="I137" s="412"/>
      <c r="J137" s="412"/>
    </row>
    <row r="138" spans="1:10">
      <c r="A138" s="29"/>
      <c r="D138" s="4">
        <v>1961</v>
      </c>
      <c r="E138" s="412"/>
      <c r="F138" s="412"/>
      <c r="G138" s="412"/>
      <c r="H138" s="412"/>
      <c r="I138" s="412"/>
      <c r="J138" s="412"/>
    </row>
    <row r="139" spans="1:10">
      <c r="A139" s="29"/>
      <c r="D139" s="4">
        <v>1960</v>
      </c>
      <c r="E139" s="412"/>
      <c r="F139" s="412"/>
      <c r="G139" s="412"/>
      <c r="H139" s="412"/>
      <c r="I139" s="412"/>
      <c r="J139" s="412"/>
    </row>
    <row r="140" spans="1:10">
      <c r="A140" s="29"/>
      <c r="D140" s="4">
        <v>1959</v>
      </c>
      <c r="E140" s="412"/>
      <c r="F140" s="412"/>
      <c r="G140" s="412"/>
      <c r="H140" s="412"/>
      <c r="I140" s="412"/>
      <c r="J140" s="412"/>
    </row>
    <row r="141" spans="1:10">
      <c r="A141" s="29"/>
      <c r="D141" s="4">
        <v>1958</v>
      </c>
      <c r="E141" s="412"/>
      <c r="F141" s="412"/>
      <c r="G141" s="412"/>
      <c r="H141" s="412"/>
      <c r="I141" s="412"/>
      <c r="J141" s="412"/>
    </row>
    <row r="142" spans="1:10">
      <c r="A142" s="29"/>
      <c r="D142" s="4">
        <v>1957</v>
      </c>
      <c r="E142" s="412"/>
      <c r="F142" s="412"/>
      <c r="G142" s="412"/>
      <c r="H142" s="412"/>
      <c r="I142" s="412"/>
      <c r="J142" s="412"/>
    </row>
    <row r="143" spans="1:10">
      <c r="A143" s="29"/>
      <c r="D143" s="4">
        <v>1956</v>
      </c>
      <c r="E143" s="412"/>
      <c r="F143" s="412"/>
      <c r="G143" s="412"/>
      <c r="H143" s="412"/>
      <c r="I143" s="412"/>
      <c r="J143" s="412"/>
    </row>
    <row r="144" spans="1:10">
      <c r="A144" s="29"/>
      <c r="D144" s="4">
        <v>1955</v>
      </c>
      <c r="E144" s="412"/>
      <c r="F144" s="412"/>
      <c r="G144" s="412"/>
      <c r="H144" s="412"/>
      <c r="I144" s="412"/>
      <c r="J144" s="412"/>
    </row>
    <row r="145" spans="1:10">
      <c r="A145" s="29"/>
      <c r="D145" s="4">
        <v>1954</v>
      </c>
      <c r="E145" s="412"/>
      <c r="F145" s="412"/>
      <c r="G145" s="412"/>
      <c r="H145" s="412"/>
      <c r="I145" s="412"/>
      <c r="J145" s="412"/>
    </row>
    <row r="146" spans="1:10">
      <c r="A146" s="29"/>
      <c r="D146" s="4">
        <v>1953</v>
      </c>
      <c r="E146" s="412"/>
      <c r="F146" s="412"/>
      <c r="G146" s="412"/>
      <c r="H146" s="412"/>
      <c r="I146" s="412"/>
      <c r="J146" s="412"/>
    </row>
    <row r="147" spans="1:10">
      <c r="A147" s="29"/>
      <c r="D147" s="4">
        <v>1952</v>
      </c>
      <c r="E147" s="412"/>
      <c r="F147" s="412"/>
      <c r="G147" s="412"/>
      <c r="H147" s="412"/>
      <c r="I147" s="412"/>
      <c r="J147" s="412"/>
    </row>
    <row r="148" spans="1:10">
      <c r="A148" s="29"/>
      <c r="D148" s="4">
        <v>1951</v>
      </c>
      <c r="E148" s="412"/>
      <c r="F148" s="412"/>
      <c r="G148" s="412"/>
      <c r="H148" s="412"/>
      <c r="I148" s="412"/>
      <c r="J148" s="412"/>
    </row>
    <row r="149" spans="1:10">
      <c r="A149" s="29"/>
      <c r="D149" s="4">
        <v>1950</v>
      </c>
      <c r="E149" s="412"/>
      <c r="F149" s="412"/>
      <c r="G149" s="412"/>
      <c r="H149" s="412"/>
      <c r="I149" s="412"/>
      <c r="J149" s="412"/>
    </row>
    <row r="150" spans="1:10">
      <c r="A150" s="29"/>
      <c r="D150" s="4">
        <v>1949</v>
      </c>
      <c r="E150" s="412"/>
      <c r="F150" s="412"/>
      <c r="G150" s="412"/>
      <c r="H150" s="412"/>
      <c r="I150" s="412"/>
      <c r="J150" s="412"/>
    </row>
    <row r="151" spans="1:10">
      <c r="A151" s="29"/>
      <c r="D151" s="4">
        <v>1948</v>
      </c>
      <c r="E151" s="412"/>
      <c r="F151" s="412"/>
      <c r="G151" s="412"/>
      <c r="H151" s="412"/>
      <c r="I151" s="412"/>
      <c r="J151" s="412"/>
    </row>
    <row r="152" spans="1:10">
      <c r="A152" s="29"/>
      <c r="D152" s="4">
        <v>1947</v>
      </c>
      <c r="E152" s="412"/>
      <c r="F152" s="412"/>
      <c r="G152" s="412"/>
      <c r="H152" s="412"/>
      <c r="I152" s="412"/>
      <c r="J152" s="412"/>
    </row>
    <row r="153" spans="1:10">
      <c r="A153" s="29"/>
      <c r="D153" s="4">
        <v>1946</v>
      </c>
      <c r="E153" s="412"/>
      <c r="F153" s="412"/>
      <c r="G153" s="412"/>
      <c r="H153" s="412"/>
      <c r="I153" s="412"/>
      <c r="J153" s="412"/>
    </row>
    <row r="154" spans="1:10">
      <c r="A154" s="29"/>
      <c r="D154" s="4">
        <v>1945</v>
      </c>
      <c r="E154" s="412"/>
      <c r="F154" s="412"/>
      <c r="G154" s="412"/>
      <c r="H154" s="412"/>
      <c r="I154" s="412"/>
      <c r="J154" s="412"/>
    </row>
    <row r="155" spans="1:10">
      <c r="A155" s="29"/>
      <c r="D155" s="4">
        <v>1944</v>
      </c>
      <c r="E155" s="412"/>
      <c r="F155" s="412"/>
      <c r="G155" s="412"/>
      <c r="H155" s="412"/>
      <c r="I155" s="412"/>
      <c r="J155" s="412"/>
    </row>
    <row r="156" spans="1:10">
      <c r="A156" s="29"/>
      <c r="D156" s="4">
        <v>1943</v>
      </c>
      <c r="E156" s="412"/>
      <c r="F156" s="412"/>
      <c r="G156" s="412"/>
      <c r="H156" s="412"/>
      <c r="I156" s="412"/>
      <c r="J156" s="412"/>
    </row>
    <row r="157" spans="1:10">
      <c r="A157" s="29"/>
      <c r="D157" s="4">
        <v>1942</v>
      </c>
      <c r="E157" s="412"/>
      <c r="F157" s="412"/>
      <c r="G157" s="412"/>
      <c r="H157" s="412"/>
      <c r="I157" s="412"/>
      <c r="J157" s="412"/>
    </row>
    <row r="158" spans="1:10">
      <c r="A158" s="29"/>
      <c r="D158" s="4">
        <v>1941</v>
      </c>
      <c r="E158" s="412"/>
      <c r="F158" s="412"/>
      <c r="G158" s="412"/>
      <c r="H158" s="412"/>
      <c r="I158" s="412"/>
      <c r="J158" s="412"/>
    </row>
    <row r="159" spans="1:10">
      <c r="A159" s="29"/>
      <c r="D159" s="4">
        <v>1940</v>
      </c>
      <c r="E159" s="412"/>
      <c r="F159" s="412"/>
      <c r="G159" s="412"/>
      <c r="H159" s="412"/>
      <c r="I159" s="412"/>
      <c r="J159" s="412"/>
    </row>
    <row r="160" spans="1:10">
      <c r="A160" s="29"/>
      <c r="D160" s="4">
        <v>1939</v>
      </c>
      <c r="E160" s="412"/>
      <c r="F160" s="412"/>
      <c r="G160" s="412"/>
      <c r="H160" s="412"/>
      <c r="I160" s="412"/>
      <c r="J160" s="412"/>
    </row>
    <row r="161" spans="1:10">
      <c r="A161" s="29"/>
      <c r="D161" s="4">
        <v>1938</v>
      </c>
      <c r="E161" s="412"/>
      <c r="F161" s="412"/>
      <c r="G161" s="412"/>
      <c r="H161" s="412"/>
      <c r="I161" s="412"/>
      <c r="J161" s="412"/>
    </row>
    <row r="162" spans="1:10">
      <c r="A162" s="29"/>
      <c r="D162" s="4">
        <v>1937</v>
      </c>
      <c r="E162" s="412"/>
      <c r="F162" s="412"/>
      <c r="G162" s="412"/>
      <c r="H162" s="412"/>
      <c r="I162" s="412"/>
      <c r="J162" s="412"/>
    </row>
    <row r="163" spans="1:10">
      <c r="A163" s="29"/>
      <c r="D163" s="4">
        <v>1936</v>
      </c>
      <c r="E163" s="412"/>
      <c r="F163" s="412"/>
      <c r="G163" s="412"/>
      <c r="H163" s="412"/>
      <c r="I163" s="412"/>
      <c r="J163" s="412"/>
    </row>
    <row r="164" spans="1:10">
      <c r="A164" s="29"/>
      <c r="D164" s="4">
        <v>1935</v>
      </c>
      <c r="E164" s="412"/>
      <c r="F164" s="412"/>
      <c r="G164" s="412"/>
      <c r="H164" s="412"/>
      <c r="I164" s="412"/>
      <c r="J164" s="412"/>
    </row>
    <row r="165" spans="1:10">
      <c r="A165" s="29"/>
      <c r="D165" s="4">
        <v>1934</v>
      </c>
      <c r="E165" s="412"/>
      <c r="F165" s="412"/>
      <c r="G165" s="412"/>
      <c r="H165" s="412"/>
      <c r="I165" s="412"/>
      <c r="J165" s="412"/>
    </row>
    <row r="166" spans="1:10">
      <c r="A166" s="29"/>
      <c r="D166" s="4">
        <v>1933</v>
      </c>
      <c r="E166" s="412"/>
      <c r="F166" s="412"/>
      <c r="G166" s="412"/>
      <c r="H166" s="412"/>
      <c r="I166" s="412"/>
      <c r="J166" s="412"/>
    </row>
    <row r="167" spans="1:10">
      <c r="A167" s="29"/>
      <c r="D167" s="4">
        <v>1932</v>
      </c>
      <c r="E167" s="412"/>
      <c r="F167" s="412"/>
      <c r="G167" s="412"/>
      <c r="H167" s="412"/>
      <c r="I167" s="412"/>
      <c r="J167" s="412"/>
    </row>
    <row r="168" spans="1:10">
      <c r="A168" s="29"/>
      <c r="D168" s="4">
        <v>1931</v>
      </c>
      <c r="E168" s="412"/>
      <c r="F168" s="412"/>
      <c r="G168" s="412"/>
      <c r="H168" s="412"/>
      <c r="I168" s="412"/>
      <c r="J168" s="412"/>
    </row>
    <row r="169" spans="1:10">
      <c r="A169" s="29"/>
      <c r="D169" s="4">
        <v>1930</v>
      </c>
      <c r="E169" s="412"/>
      <c r="F169" s="412"/>
      <c r="G169" s="412"/>
      <c r="H169" s="412"/>
      <c r="I169" s="412"/>
      <c r="J169" s="412"/>
    </row>
    <row r="170" spans="1:10">
      <c r="A170" s="29"/>
      <c r="D170" s="4">
        <v>1929</v>
      </c>
      <c r="E170" s="412"/>
      <c r="F170" s="412"/>
      <c r="G170" s="412"/>
      <c r="H170" s="412"/>
      <c r="I170" s="412"/>
      <c r="J170" s="412"/>
    </row>
    <row r="171" spans="1:10">
      <c r="A171" s="29"/>
      <c r="D171" s="4">
        <v>1928</v>
      </c>
      <c r="E171" s="412"/>
      <c r="F171" s="412"/>
      <c r="G171" s="412"/>
      <c r="H171" s="412"/>
      <c r="I171" s="412"/>
      <c r="J171" s="412"/>
    </row>
    <row r="172" spans="1:10">
      <c r="A172" s="29"/>
      <c r="D172" s="4">
        <v>1927</v>
      </c>
      <c r="E172" s="412"/>
      <c r="F172" s="412"/>
      <c r="G172" s="412"/>
      <c r="H172" s="412"/>
      <c r="I172" s="412"/>
      <c r="J172" s="412"/>
    </row>
    <row r="173" spans="1:10">
      <c r="A173" s="29"/>
      <c r="D173" s="4">
        <v>1926</v>
      </c>
      <c r="E173" s="412"/>
      <c r="F173" s="412"/>
      <c r="G173" s="412"/>
      <c r="H173" s="412"/>
      <c r="I173" s="412"/>
      <c r="J173" s="412"/>
    </row>
    <row r="174" spans="1:10">
      <c r="A174" s="29"/>
      <c r="D174" s="4">
        <v>1925</v>
      </c>
      <c r="E174" s="412"/>
      <c r="F174" s="412"/>
      <c r="G174" s="412"/>
      <c r="H174" s="412"/>
      <c r="I174" s="412"/>
      <c r="J174" s="412"/>
    </row>
    <row r="175" spans="1:10">
      <c r="A175" s="29"/>
      <c r="D175" s="4">
        <v>1924</v>
      </c>
      <c r="E175" s="412"/>
      <c r="F175" s="412"/>
      <c r="G175" s="412"/>
      <c r="H175" s="412"/>
      <c r="I175" s="412"/>
      <c r="J175" s="412"/>
    </row>
    <row r="176" spans="1:10">
      <c r="A176" s="29"/>
      <c r="D176" s="41" t="s">
        <v>745</v>
      </c>
      <c r="E176" s="412"/>
      <c r="F176" s="412"/>
      <c r="G176" s="412"/>
      <c r="H176" s="412"/>
      <c r="I176" s="412"/>
      <c r="J176" s="412"/>
    </row>
    <row r="177" spans="1:11">
      <c r="A177" s="29"/>
      <c r="B177" s="2"/>
      <c r="C177" s="2"/>
    </row>
    <row r="178" spans="1:11" ht="60">
      <c r="A178" s="29"/>
      <c r="D178" s="11" t="s">
        <v>718</v>
      </c>
      <c r="E178" s="486" t="s">
        <v>736</v>
      </c>
      <c r="F178" s="799" t="s">
        <v>746</v>
      </c>
      <c r="G178" s="799"/>
      <c r="H178" s="799"/>
      <c r="I178" s="805" t="s">
        <v>726</v>
      </c>
      <c r="J178" s="805"/>
      <c r="K178" s="805"/>
    </row>
    <row r="179" spans="1:11">
      <c r="A179" s="29">
        <v>3</v>
      </c>
      <c r="B179" s="2" t="s">
        <v>747</v>
      </c>
      <c r="C179" s="2"/>
      <c r="D179" s="500" t="s">
        <v>708</v>
      </c>
      <c r="E179" s="501" t="s">
        <v>709</v>
      </c>
      <c r="F179" s="501" t="s">
        <v>709</v>
      </c>
      <c r="G179" s="508" t="s">
        <v>710</v>
      </c>
      <c r="H179" s="501" t="s">
        <v>711</v>
      </c>
      <c r="I179" s="501" t="s">
        <v>709</v>
      </c>
      <c r="J179" s="508" t="s">
        <v>710</v>
      </c>
      <c r="K179" s="501" t="s">
        <v>711</v>
      </c>
    </row>
    <row r="180" spans="1:11" ht="15" customHeight="1">
      <c r="A180" s="29"/>
      <c r="B180" s="24" t="s">
        <v>707</v>
      </c>
      <c r="C180" s="796" t="s">
        <v>748</v>
      </c>
      <c r="D180" s="4">
        <v>2005</v>
      </c>
      <c r="E180" s="412"/>
      <c r="F180" s="412"/>
      <c r="G180" s="412"/>
      <c r="H180" s="412"/>
      <c r="I180" s="412"/>
      <c r="J180" s="412"/>
      <c r="K180" s="412"/>
    </row>
    <row r="181" spans="1:11">
      <c r="A181" s="29"/>
      <c r="B181" s="794" t="s">
        <v>749</v>
      </c>
      <c r="C181" s="796"/>
      <c r="D181" s="4">
        <v>2004</v>
      </c>
      <c r="E181" s="412"/>
      <c r="F181" s="412"/>
      <c r="G181" s="412"/>
      <c r="H181" s="412"/>
      <c r="I181" s="412"/>
      <c r="J181" s="412"/>
      <c r="K181" s="412"/>
    </row>
    <row r="182" spans="1:11">
      <c r="B182" s="794"/>
      <c r="C182" s="796"/>
      <c r="D182" s="4">
        <v>2003</v>
      </c>
      <c r="E182" s="412"/>
      <c r="F182" s="412"/>
      <c r="G182" s="412"/>
      <c r="H182" s="412"/>
      <c r="I182" s="412"/>
      <c r="J182" s="412"/>
      <c r="K182" s="412"/>
    </row>
    <row r="183" spans="1:11">
      <c r="B183" s="794" t="s">
        <v>750</v>
      </c>
      <c r="C183" s="796"/>
      <c r="D183" s="4">
        <v>2002</v>
      </c>
      <c r="E183" s="412"/>
      <c r="F183" s="412"/>
      <c r="G183" s="412"/>
      <c r="H183" s="412"/>
      <c r="I183" s="412"/>
      <c r="J183" s="412"/>
      <c r="K183" s="412"/>
    </row>
    <row r="184" spans="1:11">
      <c r="B184" s="794"/>
      <c r="C184" s="796"/>
      <c r="D184" s="4">
        <v>2001</v>
      </c>
      <c r="E184" s="412"/>
      <c r="F184" s="412"/>
      <c r="G184" s="412"/>
      <c r="H184" s="412"/>
      <c r="I184" s="412"/>
      <c r="J184" s="412"/>
      <c r="K184" s="412"/>
    </row>
    <row r="185" spans="1:11">
      <c r="B185" s="454" t="s">
        <v>732</v>
      </c>
      <c r="C185" s="796"/>
      <c r="D185" s="4">
        <v>2000</v>
      </c>
      <c r="E185" s="412"/>
      <c r="F185" s="412"/>
      <c r="G185" s="412"/>
      <c r="H185" s="412"/>
      <c r="I185" s="412"/>
      <c r="J185" s="412"/>
      <c r="K185" s="412"/>
    </row>
    <row r="186" spans="1:11">
      <c r="B186" s="804"/>
      <c r="C186" s="796"/>
      <c r="D186" s="4">
        <v>1999</v>
      </c>
      <c r="E186" s="412"/>
      <c r="F186" s="412"/>
      <c r="G186" s="412"/>
      <c r="H186" s="412"/>
      <c r="I186" s="412"/>
      <c r="J186" s="412"/>
      <c r="K186" s="412"/>
    </row>
    <row r="187" spans="1:11">
      <c r="B187" s="804"/>
      <c r="C187" s="796"/>
      <c r="D187" s="4">
        <v>1998</v>
      </c>
      <c r="E187" s="412"/>
      <c r="F187" s="412"/>
      <c r="G187" s="412"/>
      <c r="H187" s="412"/>
      <c r="I187" s="412"/>
      <c r="J187" s="412"/>
      <c r="K187" s="412"/>
    </row>
    <row r="188" spans="1:11">
      <c r="B188" s="2"/>
      <c r="C188" s="2"/>
      <c r="D188" s="4">
        <v>1997</v>
      </c>
      <c r="E188" s="412"/>
      <c r="F188" s="412"/>
      <c r="G188" s="412"/>
      <c r="H188" s="412"/>
      <c r="I188" s="412"/>
      <c r="J188" s="412"/>
      <c r="K188" s="412"/>
    </row>
    <row r="189" spans="1:11">
      <c r="B189" s="2"/>
      <c r="C189" s="2"/>
      <c r="D189" s="4">
        <v>1996</v>
      </c>
      <c r="E189" s="412"/>
      <c r="F189" s="412"/>
      <c r="G189" s="412"/>
      <c r="H189" s="412"/>
      <c r="I189" s="412"/>
      <c r="J189" s="412"/>
      <c r="K189" s="412"/>
    </row>
    <row r="190" spans="1:11">
      <c r="D190" s="4">
        <v>1995</v>
      </c>
      <c r="E190" s="412"/>
      <c r="F190" s="412"/>
      <c r="G190" s="412"/>
      <c r="H190" s="412"/>
      <c r="I190" s="412"/>
      <c r="J190" s="412"/>
      <c r="K190" s="412"/>
    </row>
    <row r="191" spans="1:11">
      <c r="D191" s="4">
        <v>1994</v>
      </c>
      <c r="E191" s="412"/>
      <c r="F191" s="412"/>
      <c r="G191" s="412"/>
      <c r="H191" s="412"/>
      <c r="I191" s="412"/>
      <c r="J191" s="412"/>
      <c r="K191" s="412"/>
    </row>
    <row r="192" spans="1:11">
      <c r="D192" s="4">
        <v>1993</v>
      </c>
      <c r="E192" s="412"/>
      <c r="F192" s="412"/>
      <c r="G192" s="412"/>
      <c r="H192" s="412"/>
      <c r="I192" s="412"/>
      <c r="J192" s="412"/>
      <c r="K192" s="412"/>
    </row>
    <row r="193" spans="4:11">
      <c r="D193" s="4">
        <v>1992</v>
      </c>
      <c r="E193" s="412"/>
      <c r="F193" s="412"/>
      <c r="G193" s="412"/>
      <c r="H193" s="412"/>
      <c r="I193" s="412"/>
      <c r="J193" s="412"/>
      <c r="K193" s="412"/>
    </row>
    <row r="194" spans="4:11">
      <c r="D194" s="4">
        <v>1991</v>
      </c>
      <c r="E194" s="412"/>
      <c r="F194" s="412"/>
      <c r="G194" s="412"/>
      <c r="H194" s="412"/>
      <c r="I194" s="412"/>
      <c r="J194" s="412"/>
      <c r="K194" s="412"/>
    </row>
    <row r="195" spans="4:11">
      <c r="D195" s="4">
        <v>1990</v>
      </c>
      <c r="E195" s="412"/>
      <c r="F195" s="412"/>
      <c r="G195" s="412"/>
      <c r="H195" s="412"/>
      <c r="I195" s="412"/>
      <c r="J195" s="412"/>
      <c r="K195" s="412"/>
    </row>
    <row r="196" spans="4:11">
      <c r="D196" s="4">
        <v>1989</v>
      </c>
      <c r="E196" s="412"/>
      <c r="F196" s="412"/>
      <c r="G196" s="412"/>
      <c r="H196" s="412"/>
      <c r="I196" s="412"/>
      <c r="J196" s="412"/>
      <c r="K196" s="412"/>
    </row>
    <row r="197" spans="4:11">
      <c r="D197" s="4">
        <v>1988</v>
      </c>
      <c r="E197" s="412"/>
      <c r="F197" s="412"/>
      <c r="G197" s="412"/>
      <c r="H197" s="412"/>
      <c r="I197" s="412"/>
      <c r="J197" s="412"/>
      <c r="K197" s="412"/>
    </row>
    <row r="198" spans="4:11">
      <c r="D198" s="4">
        <v>1987</v>
      </c>
      <c r="E198" s="412"/>
      <c r="F198" s="412"/>
      <c r="G198" s="412"/>
      <c r="H198" s="412"/>
      <c r="I198" s="412"/>
      <c r="J198" s="412"/>
      <c r="K198" s="412"/>
    </row>
    <row r="199" spans="4:11">
      <c r="D199" s="4">
        <v>1986</v>
      </c>
      <c r="E199" s="412"/>
      <c r="F199" s="412"/>
      <c r="G199" s="412"/>
      <c r="H199" s="412"/>
      <c r="I199" s="412"/>
      <c r="J199" s="412"/>
      <c r="K199" s="412"/>
    </row>
    <row r="200" spans="4:11">
      <c r="D200" s="4">
        <v>1985</v>
      </c>
      <c r="E200" s="412"/>
      <c r="F200" s="412"/>
      <c r="G200" s="412"/>
      <c r="H200" s="412"/>
      <c r="I200" s="412"/>
      <c r="J200" s="412"/>
      <c r="K200" s="412"/>
    </row>
    <row r="201" spans="4:11">
      <c r="D201" s="4">
        <v>1984</v>
      </c>
      <c r="E201" s="412"/>
      <c r="F201" s="412"/>
      <c r="G201" s="412"/>
      <c r="H201" s="412"/>
      <c r="I201" s="412"/>
      <c r="J201" s="412"/>
      <c r="K201" s="412"/>
    </row>
    <row r="202" spans="4:11">
      <c r="D202" s="4">
        <v>1983</v>
      </c>
      <c r="E202" s="412"/>
      <c r="F202" s="412"/>
      <c r="G202" s="412"/>
      <c r="H202" s="412"/>
      <c r="I202" s="412"/>
      <c r="J202" s="412"/>
      <c r="K202" s="412"/>
    </row>
    <row r="203" spans="4:11">
      <c r="D203" s="4">
        <v>1982</v>
      </c>
      <c r="E203" s="412"/>
      <c r="F203" s="412"/>
      <c r="G203" s="412"/>
      <c r="H203" s="412"/>
      <c r="I203" s="412"/>
      <c r="J203" s="412"/>
      <c r="K203" s="412"/>
    </row>
    <row r="204" spans="4:11">
      <c r="D204" s="4">
        <v>1981</v>
      </c>
      <c r="E204" s="412"/>
      <c r="F204" s="412"/>
      <c r="G204" s="412"/>
      <c r="H204" s="412"/>
      <c r="I204" s="412"/>
      <c r="J204" s="412"/>
      <c r="K204" s="412"/>
    </row>
    <row r="205" spans="4:11">
      <c r="D205" s="4">
        <v>1980</v>
      </c>
      <c r="E205" s="412"/>
      <c r="F205" s="412"/>
      <c r="G205" s="412"/>
      <c r="H205" s="412"/>
      <c r="I205" s="412"/>
      <c r="J205" s="412"/>
      <c r="K205" s="412"/>
    </row>
    <row r="206" spans="4:11">
      <c r="D206" s="4">
        <v>1979</v>
      </c>
      <c r="E206" s="412"/>
      <c r="F206" s="412"/>
      <c r="G206" s="412"/>
      <c r="H206" s="412"/>
      <c r="I206" s="412"/>
      <c r="J206" s="412"/>
      <c r="K206" s="412"/>
    </row>
    <row r="207" spans="4:11">
      <c r="D207" s="4">
        <v>1978</v>
      </c>
      <c r="E207" s="412"/>
      <c r="F207" s="412"/>
      <c r="G207" s="412"/>
      <c r="H207" s="412"/>
      <c r="I207" s="412"/>
      <c r="J207" s="412"/>
      <c r="K207" s="412"/>
    </row>
    <row r="208" spans="4:11">
      <c r="D208" s="4">
        <v>1977</v>
      </c>
      <c r="E208" s="412"/>
      <c r="F208" s="412"/>
      <c r="G208" s="412"/>
      <c r="H208" s="412"/>
      <c r="I208" s="412"/>
      <c r="J208" s="412"/>
      <c r="K208" s="412"/>
    </row>
    <row r="209" spans="4:11">
      <c r="D209" s="4">
        <v>1976</v>
      </c>
      <c r="E209" s="412"/>
      <c r="F209" s="412"/>
      <c r="G209" s="412"/>
      <c r="H209" s="412"/>
      <c r="I209" s="412"/>
      <c r="J209" s="412"/>
      <c r="K209" s="412"/>
    </row>
    <row r="210" spans="4:11">
      <c r="D210" s="4">
        <v>1975</v>
      </c>
      <c r="E210" s="412"/>
      <c r="F210" s="412"/>
      <c r="G210" s="412"/>
      <c r="H210" s="412"/>
      <c r="I210" s="412"/>
      <c r="J210" s="412"/>
      <c r="K210" s="412"/>
    </row>
    <row r="211" spans="4:11">
      <c r="D211" s="4">
        <v>1974</v>
      </c>
      <c r="E211" s="412"/>
      <c r="F211" s="412"/>
      <c r="G211" s="412"/>
      <c r="H211" s="412"/>
      <c r="I211" s="412"/>
      <c r="J211" s="412"/>
      <c r="K211" s="412"/>
    </row>
    <row r="212" spans="4:11">
      <c r="D212" s="4">
        <v>1973</v>
      </c>
      <c r="E212" s="412"/>
      <c r="F212" s="412"/>
      <c r="G212" s="412"/>
      <c r="H212" s="412"/>
      <c r="I212" s="412"/>
      <c r="J212" s="412"/>
      <c r="K212" s="412"/>
    </row>
    <row r="213" spans="4:11">
      <c r="D213" s="4">
        <v>1972</v>
      </c>
      <c r="E213" s="412"/>
      <c r="F213" s="412"/>
      <c r="G213" s="412"/>
      <c r="H213" s="412"/>
      <c r="I213" s="412"/>
      <c r="J213" s="412"/>
      <c r="K213" s="412"/>
    </row>
    <row r="214" spans="4:11">
      <c r="D214" s="4">
        <v>1971</v>
      </c>
      <c r="E214" s="412"/>
      <c r="F214" s="412"/>
      <c r="G214" s="412"/>
      <c r="H214" s="412"/>
      <c r="I214" s="412"/>
      <c r="J214" s="412"/>
      <c r="K214" s="412"/>
    </row>
    <row r="215" spans="4:11">
      <c r="D215" s="4">
        <v>1970</v>
      </c>
      <c r="E215" s="412"/>
      <c r="F215" s="412"/>
      <c r="G215" s="412"/>
      <c r="H215" s="412"/>
      <c r="I215" s="412"/>
      <c r="J215" s="412"/>
      <c r="K215" s="412"/>
    </row>
    <row r="216" spans="4:11">
      <c r="D216" s="4">
        <v>1969</v>
      </c>
      <c r="E216" s="412"/>
      <c r="F216" s="412"/>
      <c r="G216" s="412"/>
      <c r="H216" s="412"/>
      <c r="I216" s="412"/>
      <c r="J216" s="412"/>
      <c r="K216" s="412"/>
    </row>
    <row r="217" spans="4:11">
      <c r="D217" s="4">
        <v>1968</v>
      </c>
      <c r="E217" s="412"/>
      <c r="F217" s="412"/>
      <c r="G217" s="412"/>
      <c r="H217" s="412"/>
      <c r="I217" s="412"/>
      <c r="J217" s="412"/>
      <c r="K217" s="412"/>
    </row>
    <row r="218" spans="4:11">
      <c r="D218" s="4">
        <v>1967</v>
      </c>
      <c r="E218" s="412"/>
      <c r="F218" s="412"/>
      <c r="G218" s="412"/>
      <c r="H218" s="412"/>
      <c r="I218" s="412"/>
      <c r="J218" s="412"/>
      <c r="K218" s="412"/>
    </row>
    <row r="219" spans="4:11">
      <c r="D219" s="4">
        <v>1966</v>
      </c>
      <c r="E219" s="412"/>
      <c r="F219" s="412"/>
      <c r="G219" s="412"/>
      <c r="H219" s="412"/>
      <c r="I219" s="412"/>
      <c r="J219" s="412"/>
      <c r="K219" s="412"/>
    </row>
    <row r="220" spans="4:11">
      <c r="D220" s="4">
        <v>1965</v>
      </c>
      <c r="E220" s="412"/>
      <c r="F220" s="412"/>
      <c r="G220" s="412"/>
      <c r="H220" s="412"/>
      <c r="I220" s="412"/>
      <c r="J220" s="412"/>
      <c r="K220" s="412"/>
    </row>
    <row r="221" spans="4:11">
      <c r="D221" s="4">
        <v>1964</v>
      </c>
      <c r="E221" s="412"/>
      <c r="F221" s="412"/>
      <c r="G221" s="412"/>
      <c r="H221" s="412"/>
      <c r="I221" s="412"/>
      <c r="J221" s="412"/>
      <c r="K221" s="412"/>
    </row>
    <row r="222" spans="4:11">
      <c r="D222" s="4">
        <v>1963</v>
      </c>
      <c r="E222" s="412"/>
      <c r="F222" s="412"/>
      <c r="G222" s="412"/>
      <c r="H222" s="412"/>
      <c r="I222" s="412"/>
      <c r="J222" s="412"/>
      <c r="K222" s="412"/>
    </row>
    <row r="223" spans="4:11">
      <c r="D223" s="4">
        <v>1962</v>
      </c>
      <c r="E223" s="412"/>
      <c r="F223" s="412"/>
      <c r="G223" s="412"/>
      <c r="H223" s="412"/>
      <c r="I223" s="412"/>
      <c r="J223" s="412"/>
      <c r="K223" s="412"/>
    </row>
    <row r="224" spans="4:11">
      <c r="D224" s="4">
        <v>1961</v>
      </c>
      <c r="E224" s="412"/>
      <c r="F224" s="412"/>
      <c r="G224" s="412"/>
      <c r="H224" s="412"/>
      <c r="I224" s="412"/>
      <c r="J224" s="412"/>
      <c r="K224" s="412"/>
    </row>
    <row r="225" spans="4:11">
      <c r="D225" s="4">
        <v>1960</v>
      </c>
      <c r="E225" s="412"/>
      <c r="F225" s="412"/>
      <c r="G225" s="412"/>
      <c r="H225" s="412"/>
      <c r="I225" s="412"/>
      <c r="J225" s="412"/>
      <c r="K225" s="412"/>
    </row>
    <row r="226" spans="4:11">
      <c r="D226" s="4">
        <v>1959</v>
      </c>
      <c r="E226" s="412"/>
      <c r="F226" s="412"/>
      <c r="G226" s="412"/>
      <c r="H226" s="412"/>
      <c r="I226" s="412"/>
      <c r="J226" s="412"/>
      <c r="K226" s="412"/>
    </row>
    <row r="227" spans="4:11">
      <c r="D227" s="4">
        <v>1958</v>
      </c>
      <c r="E227" s="412"/>
      <c r="F227" s="412"/>
      <c r="G227" s="412"/>
      <c r="H227" s="412"/>
      <c r="I227" s="412"/>
      <c r="J227" s="412"/>
      <c r="K227" s="412"/>
    </row>
    <row r="228" spans="4:11">
      <c r="D228" s="4">
        <v>1957</v>
      </c>
      <c r="E228" s="412"/>
      <c r="F228" s="412"/>
      <c r="G228" s="412"/>
      <c r="H228" s="412"/>
      <c r="I228" s="412"/>
      <c r="J228" s="412"/>
      <c r="K228" s="412"/>
    </row>
    <row r="229" spans="4:11">
      <c r="D229" s="4">
        <v>1956</v>
      </c>
      <c r="E229" s="412"/>
      <c r="F229" s="412"/>
      <c r="G229" s="412"/>
      <c r="H229" s="412"/>
      <c r="I229" s="412"/>
      <c r="J229" s="412"/>
      <c r="K229" s="412"/>
    </row>
    <row r="230" spans="4:11">
      <c r="D230" s="4">
        <v>1955</v>
      </c>
      <c r="E230" s="412"/>
      <c r="F230" s="412"/>
      <c r="G230" s="412"/>
      <c r="H230" s="412"/>
      <c r="I230" s="412"/>
      <c r="J230" s="412"/>
      <c r="K230" s="412"/>
    </row>
    <row r="231" spans="4:11">
      <c r="D231" s="4">
        <v>1954</v>
      </c>
      <c r="E231" s="412"/>
      <c r="F231" s="412"/>
      <c r="G231" s="412"/>
      <c r="H231" s="412"/>
      <c r="I231" s="412"/>
      <c r="J231" s="412"/>
      <c r="K231" s="412"/>
    </row>
    <row r="232" spans="4:11">
      <c r="D232" s="4">
        <v>1953</v>
      </c>
      <c r="E232" s="412"/>
      <c r="F232" s="412"/>
      <c r="G232" s="412"/>
      <c r="H232" s="412"/>
      <c r="I232" s="412"/>
      <c r="J232" s="412"/>
      <c r="K232" s="412"/>
    </row>
    <row r="233" spans="4:11">
      <c r="D233" s="4">
        <v>1952</v>
      </c>
      <c r="E233" s="412"/>
      <c r="F233" s="412"/>
      <c r="G233" s="412"/>
      <c r="H233" s="412"/>
      <c r="I233" s="412"/>
      <c r="J233" s="412"/>
      <c r="K233" s="412"/>
    </row>
    <row r="234" spans="4:11">
      <c r="D234" s="4">
        <v>1951</v>
      </c>
      <c r="E234" s="412"/>
      <c r="F234" s="412"/>
      <c r="G234" s="412"/>
      <c r="H234" s="412"/>
      <c r="I234" s="412"/>
      <c r="J234" s="412"/>
      <c r="K234" s="412"/>
    </row>
    <row r="235" spans="4:11">
      <c r="D235" s="4">
        <v>1950</v>
      </c>
      <c r="E235" s="412"/>
      <c r="F235" s="412"/>
      <c r="G235" s="412"/>
      <c r="H235" s="412"/>
      <c r="I235" s="412"/>
      <c r="J235" s="412"/>
      <c r="K235" s="412"/>
    </row>
    <row r="236" spans="4:11">
      <c r="D236" s="4">
        <v>1949</v>
      </c>
      <c r="E236" s="412"/>
      <c r="F236" s="412"/>
      <c r="G236" s="412"/>
      <c r="H236" s="412"/>
      <c r="I236" s="412"/>
      <c r="J236" s="412"/>
      <c r="K236" s="412"/>
    </row>
    <row r="237" spans="4:11">
      <c r="D237" s="4">
        <v>1948</v>
      </c>
      <c r="E237" s="412"/>
      <c r="F237" s="412"/>
      <c r="G237" s="412"/>
      <c r="H237" s="412"/>
      <c r="I237" s="412"/>
      <c r="J237" s="412"/>
      <c r="K237" s="412"/>
    </row>
    <row r="238" spans="4:11">
      <c r="D238" s="4">
        <v>1947</v>
      </c>
      <c r="E238" s="412"/>
      <c r="F238" s="412"/>
      <c r="G238" s="412"/>
      <c r="H238" s="412"/>
      <c r="I238" s="412"/>
      <c r="J238" s="412"/>
      <c r="K238" s="412"/>
    </row>
    <row r="239" spans="4:11">
      <c r="D239" s="4">
        <v>1946</v>
      </c>
      <c r="E239" s="412"/>
      <c r="F239" s="412"/>
      <c r="G239" s="412"/>
      <c r="H239" s="412"/>
      <c r="I239" s="412"/>
      <c r="J239" s="412"/>
      <c r="K239" s="412"/>
    </row>
    <row r="240" spans="4:11">
      <c r="D240" s="4">
        <v>1945</v>
      </c>
      <c r="E240" s="412"/>
      <c r="F240" s="412"/>
      <c r="G240" s="412"/>
      <c r="H240" s="412"/>
      <c r="I240" s="412"/>
      <c r="J240" s="412"/>
      <c r="K240" s="412"/>
    </row>
    <row r="241" spans="4:11">
      <c r="D241" s="4">
        <v>1944</v>
      </c>
      <c r="E241" s="412"/>
      <c r="F241" s="412"/>
      <c r="G241" s="412"/>
      <c r="H241" s="412"/>
      <c r="I241" s="412"/>
      <c r="J241" s="412"/>
      <c r="K241" s="412"/>
    </row>
    <row r="242" spans="4:11">
      <c r="D242" s="4">
        <v>1943</v>
      </c>
      <c r="E242" s="412"/>
      <c r="F242" s="412"/>
      <c r="G242" s="412"/>
      <c r="H242" s="412"/>
      <c r="I242" s="412"/>
      <c r="J242" s="412"/>
      <c r="K242" s="412"/>
    </row>
    <row r="243" spans="4:11">
      <c r="D243" s="4">
        <v>1942</v>
      </c>
      <c r="E243" s="412"/>
      <c r="F243" s="412"/>
      <c r="G243" s="412"/>
      <c r="H243" s="412"/>
      <c r="I243" s="412"/>
      <c r="J243" s="412"/>
      <c r="K243" s="412"/>
    </row>
    <row r="244" spans="4:11">
      <c r="D244" s="4">
        <v>1941</v>
      </c>
      <c r="E244" s="412"/>
      <c r="F244" s="412"/>
      <c r="G244" s="412"/>
      <c r="H244" s="412"/>
      <c r="I244" s="412"/>
      <c r="J244" s="412"/>
      <c r="K244" s="412"/>
    </row>
    <row r="245" spans="4:11">
      <c r="D245" s="4">
        <v>1940</v>
      </c>
      <c r="E245" s="412"/>
      <c r="F245" s="412"/>
      <c r="G245" s="412"/>
      <c r="H245" s="412"/>
      <c r="I245" s="412"/>
      <c r="J245" s="412"/>
      <c r="K245" s="412"/>
    </row>
    <row r="246" spans="4:11">
      <c r="D246" s="4">
        <v>1939</v>
      </c>
      <c r="E246" s="412"/>
      <c r="F246" s="412"/>
      <c r="G246" s="412"/>
      <c r="H246" s="412"/>
      <c r="I246" s="412"/>
      <c r="J246" s="412"/>
      <c r="K246" s="412"/>
    </row>
    <row r="247" spans="4:11">
      <c r="D247" s="4">
        <v>1938</v>
      </c>
      <c r="E247" s="412"/>
      <c r="F247" s="412"/>
      <c r="G247" s="412"/>
      <c r="H247" s="412"/>
      <c r="I247" s="412"/>
      <c r="J247" s="412"/>
      <c r="K247" s="412"/>
    </row>
    <row r="248" spans="4:11">
      <c r="D248" s="4">
        <v>1937</v>
      </c>
      <c r="E248" s="412"/>
      <c r="F248" s="412"/>
      <c r="G248" s="412"/>
      <c r="H248" s="412"/>
      <c r="I248" s="412"/>
      <c r="J248" s="412"/>
      <c r="K248" s="412"/>
    </row>
    <row r="249" spans="4:11">
      <c r="D249" s="4">
        <v>1936</v>
      </c>
      <c r="E249" s="412"/>
      <c r="F249" s="412"/>
      <c r="G249" s="412"/>
      <c r="H249" s="412"/>
      <c r="I249" s="412"/>
      <c r="J249" s="412"/>
      <c r="K249" s="412"/>
    </row>
    <row r="250" spans="4:11">
      <c r="D250" s="4">
        <v>1935</v>
      </c>
      <c r="E250" s="412"/>
      <c r="F250" s="412"/>
      <c r="G250" s="412"/>
      <c r="H250" s="412"/>
      <c r="I250" s="412"/>
      <c r="J250" s="412"/>
      <c r="K250" s="412"/>
    </row>
    <row r="251" spans="4:11">
      <c r="D251" s="4">
        <v>1934</v>
      </c>
      <c r="E251" s="412"/>
      <c r="F251" s="412"/>
      <c r="G251" s="412"/>
      <c r="H251" s="412"/>
      <c r="I251" s="412"/>
      <c r="J251" s="412"/>
      <c r="K251" s="412"/>
    </row>
    <row r="252" spans="4:11">
      <c r="D252" s="4">
        <v>1933</v>
      </c>
      <c r="E252" s="412"/>
      <c r="F252" s="412"/>
      <c r="G252" s="412"/>
      <c r="H252" s="412"/>
      <c r="I252" s="412"/>
      <c r="J252" s="412"/>
      <c r="K252" s="412"/>
    </row>
    <row r="253" spans="4:11">
      <c r="D253" s="4">
        <v>1932</v>
      </c>
      <c r="E253" s="412"/>
      <c r="F253" s="412"/>
      <c r="G253" s="412"/>
      <c r="H253" s="412"/>
      <c r="I253" s="412"/>
      <c r="J253" s="412"/>
      <c r="K253" s="412"/>
    </row>
    <row r="254" spans="4:11">
      <c r="D254" s="4">
        <v>1931</v>
      </c>
      <c r="E254" s="412"/>
      <c r="F254" s="412"/>
      <c r="G254" s="412"/>
      <c r="H254" s="412"/>
      <c r="I254" s="412"/>
      <c r="J254" s="412"/>
      <c r="K254" s="412"/>
    </row>
    <row r="255" spans="4:11">
      <c r="D255" s="4">
        <v>1930</v>
      </c>
      <c r="E255" s="412"/>
      <c r="F255" s="412"/>
      <c r="G255" s="412"/>
      <c r="H255" s="412"/>
      <c r="I255" s="412"/>
      <c r="J255" s="412"/>
      <c r="K255" s="412"/>
    </row>
    <row r="256" spans="4:11">
      <c r="D256" s="4">
        <v>1929</v>
      </c>
      <c r="E256" s="412"/>
      <c r="F256" s="412"/>
      <c r="G256" s="412"/>
      <c r="H256" s="412"/>
      <c r="I256" s="412"/>
      <c r="J256" s="412"/>
      <c r="K256" s="412"/>
    </row>
    <row r="257" spans="4:11">
      <c r="D257" s="4">
        <v>1928</v>
      </c>
      <c r="E257" s="412"/>
      <c r="F257" s="412"/>
      <c r="G257" s="412"/>
      <c r="H257" s="412"/>
      <c r="I257" s="412"/>
      <c r="J257" s="412"/>
      <c r="K257" s="412"/>
    </row>
    <row r="258" spans="4:11">
      <c r="D258" s="4">
        <v>1927</v>
      </c>
      <c r="E258" s="412"/>
      <c r="F258" s="412"/>
      <c r="G258" s="412"/>
      <c r="H258" s="412"/>
      <c r="I258" s="412"/>
      <c r="J258" s="412"/>
      <c r="K258" s="412"/>
    </row>
    <row r="259" spans="4:11">
      <c r="D259" s="4">
        <v>1926</v>
      </c>
      <c r="E259" s="412"/>
      <c r="F259" s="412"/>
      <c r="G259" s="412"/>
      <c r="H259" s="412"/>
      <c r="I259" s="412"/>
      <c r="J259" s="412"/>
      <c r="K259" s="412"/>
    </row>
    <row r="260" spans="4:11">
      <c r="D260" s="4">
        <v>1925</v>
      </c>
      <c r="E260" s="412"/>
      <c r="F260" s="412"/>
      <c r="G260" s="412"/>
      <c r="H260" s="412"/>
      <c r="I260" s="412"/>
      <c r="J260" s="412"/>
      <c r="K260" s="412"/>
    </row>
    <row r="261" spans="4:11">
      <c r="D261" s="4">
        <v>1924</v>
      </c>
      <c r="E261" s="412"/>
      <c r="F261" s="412"/>
      <c r="G261" s="412"/>
      <c r="H261" s="412"/>
      <c r="I261" s="412"/>
      <c r="J261" s="412"/>
      <c r="K261" s="412"/>
    </row>
    <row r="262" spans="4:11">
      <c r="D262" s="41" t="s">
        <v>745</v>
      </c>
      <c r="E262" s="412"/>
      <c r="F262" s="412"/>
      <c r="G262" s="412"/>
      <c r="H262" s="412"/>
      <c r="I262" s="412"/>
      <c r="J262" s="412"/>
      <c r="K262" s="412"/>
    </row>
  </sheetData>
  <sheetProtection algorithmName="SHA-512" hashValue="W4nPI6E2Pn2+U2PYWaH5AkNfySe1+VeTq2ZcAWwc7/a2/iADwj5hUHMIfSdFQvY2vXBP0aJ3zcbvyPnf2zrLQQ==" saltValue="hpdN+O0D+/pN45Z1denmkg==" spinCount="100000" sheet="1" objects="1" scenarios="1"/>
  <mergeCells count="13">
    <mergeCell ref="B181:B182"/>
    <mergeCell ref="B183:B184"/>
    <mergeCell ref="B186:B187"/>
    <mergeCell ref="C180:C187"/>
    <mergeCell ref="I178:K178"/>
    <mergeCell ref="B3:C3"/>
    <mergeCell ref="B2:C2"/>
    <mergeCell ref="F178:H178"/>
    <mergeCell ref="F5:H5"/>
    <mergeCell ref="E91:J91"/>
    <mergeCell ref="E92:G92"/>
    <mergeCell ref="H92:J92"/>
    <mergeCell ref="B94:B98"/>
  </mergeCells>
  <conditionalFormatting sqref="B185">
    <cfRule type="expression" dxfId="49" priority="4">
      <formula>#REF!="Standaard methode"</formula>
    </cfRule>
  </conditionalFormatting>
  <conditionalFormatting sqref="B186">
    <cfRule type="expression" dxfId="48" priority="3">
      <formula>#REF!="Standaard methode"</formula>
    </cfRule>
  </conditionalFormatting>
  <conditionalFormatting sqref="B3:C3">
    <cfRule type="containsText" dxfId="47" priority="1" operator="containsText" text="niet in te vullen">
      <formula>NOT(ISERROR(SEARCH("niet in te vullen",B3)))</formula>
    </cfRule>
    <cfRule type="containsText" dxfId="46" priority="2" operator="containsText" text="niet in te vullen">
      <formula>NOT(ISERROR(SEARCH("niet in te vullen",B3)))</formula>
    </cfRule>
  </conditionalFormatting>
  <pageMargins left="0.25" right="0.25" top="0.75" bottom="0.75" header="0.3" footer="0.3"/>
  <pageSetup paperSize="8" scale="70" fitToHeight="0" orientation="landscape" r:id="rId1"/>
  <rowBreaks count="2" manualBreakCount="2">
    <brk id="90" max="16383" man="1"/>
    <brk id="177"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491FF-E634-4DE1-B71E-28148570D6CB}">
  <sheetPr codeName="Blad20">
    <tabColor rgb="FFFCE0AE"/>
  </sheetPr>
  <dimension ref="B2:AC92"/>
  <sheetViews>
    <sheetView showGridLines="0" zoomScaleNormal="100" workbookViewId="0">
      <selection activeCell="C8" sqref="C8:E8"/>
    </sheetView>
  </sheetViews>
  <sheetFormatPr defaultRowHeight="15"/>
  <cols>
    <col min="2" max="2" width="16.7109375" customWidth="1"/>
    <col min="3" max="3" width="18" bestFit="1" customWidth="1"/>
    <col min="4" max="4" width="19.42578125" bestFit="1" customWidth="1"/>
    <col min="5" max="5" width="20" bestFit="1" customWidth="1"/>
    <col min="6" max="6" width="18" bestFit="1" customWidth="1"/>
    <col min="7" max="7" width="19.42578125" bestFit="1" customWidth="1"/>
    <col min="8" max="8" width="20" bestFit="1" customWidth="1"/>
    <col min="9" max="9" width="18" bestFit="1" customWidth="1"/>
    <col min="10" max="10" width="19.42578125" bestFit="1" customWidth="1"/>
    <col min="11" max="11" width="20" bestFit="1" customWidth="1"/>
    <col min="12" max="12" width="18" bestFit="1" customWidth="1"/>
    <col min="13" max="13" width="19.42578125" bestFit="1" customWidth="1"/>
    <col min="14" max="14" width="20" bestFit="1" customWidth="1"/>
    <col min="15" max="15" width="18" bestFit="1" customWidth="1"/>
    <col min="16" max="16" width="19.42578125" bestFit="1" customWidth="1"/>
    <col min="17" max="17" width="20" bestFit="1" customWidth="1"/>
    <col min="18" max="18" width="18" bestFit="1" customWidth="1"/>
    <col min="19" max="19" width="19.42578125" bestFit="1" customWidth="1"/>
    <col min="20" max="20" width="20" bestFit="1" customWidth="1"/>
    <col min="21" max="21" width="18" bestFit="1" customWidth="1"/>
    <col min="22" max="22" width="19.42578125" bestFit="1" customWidth="1"/>
    <col min="23" max="23" width="20" bestFit="1" customWidth="1"/>
    <col min="24" max="24" width="18" bestFit="1" customWidth="1"/>
    <col min="25" max="25" width="19.42578125" bestFit="1" customWidth="1"/>
    <col min="26" max="26" width="20" bestFit="1" customWidth="1"/>
    <col min="27" max="27" width="18" bestFit="1" customWidth="1"/>
    <col min="28" max="28" width="19.42578125" bestFit="1" customWidth="1"/>
    <col min="29" max="29" width="20" bestFit="1" customWidth="1"/>
  </cols>
  <sheetData>
    <row r="2" spans="2:29">
      <c r="B2" s="731" t="s">
        <v>751</v>
      </c>
      <c r="C2" s="807"/>
      <c r="D2" s="807"/>
      <c r="E2" s="745"/>
      <c r="F2" s="745"/>
      <c r="G2" s="745"/>
      <c r="H2" s="745"/>
    </row>
    <row r="3" spans="2:29" ht="20.25" customHeight="1">
      <c r="B3" s="806" t="s">
        <v>320</v>
      </c>
      <c r="C3" s="672"/>
      <c r="D3" s="672"/>
      <c r="E3" s="672"/>
      <c r="F3" s="672"/>
      <c r="G3" s="672"/>
      <c r="H3" s="672"/>
    </row>
    <row r="4" spans="2:29" ht="79.5" customHeight="1">
      <c r="B4" s="806" t="s">
        <v>752</v>
      </c>
      <c r="C4" s="672"/>
      <c r="D4" s="672"/>
      <c r="E4" s="672"/>
      <c r="F4" s="672"/>
      <c r="G4" s="672"/>
      <c r="H4" s="672"/>
    </row>
    <row r="5" spans="2:29">
      <c r="B5" s="806" t="s">
        <v>753</v>
      </c>
      <c r="C5" s="672"/>
      <c r="D5" s="672"/>
      <c r="E5" s="672"/>
      <c r="F5" s="672"/>
      <c r="G5" s="672"/>
      <c r="H5" s="672"/>
    </row>
    <row r="7" spans="2:29" ht="17.25" customHeight="1">
      <c r="B7" s="4"/>
      <c r="C7" s="802" t="s">
        <v>754</v>
      </c>
      <c r="D7" s="817"/>
      <c r="E7" s="817"/>
      <c r="F7" s="814" t="s">
        <v>755</v>
      </c>
      <c r="G7" s="799"/>
      <c r="H7" s="799"/>
      <c r="I7" s="802" t="s">
        <v>754</v>
      </c>
      <c r="J7" s="817"/>
      <c r="K7" s="817"/>
      <c r="L7" s="814" t="s">
        <v>755</v>
      </c>
      <c r="M7" s="799"/>
      <c r="N7" s="799"/>
      <c r="O7" s="802" t="s">
        <v>754</v>
      </c>
      <c r="P7" s="817"/>
      <c r="Q7" s="817"/>
      <c r="R7" s="814" t="s">
        <v>755</v>
      </c>
      <c r="S7" s="799"/>
      <c r="T7" s="799"/>
      <c r="U7" s="808" t="s">
        <v>756</v>
      </c>
      <c r="V7" s="809" t="s">
        <v>757</v>
      </c>
      <c r="W7" s="810"/>
      <c r="X7" s="808" t="s">
        <v>756</v>
      </c>
      <c r="Y7" s="809" t="s">
        <v>757</v>
      </c>
      <c r="Z7" s="810"/>
      <c r="AA7" s="808" t="s">
        <v>756</v>
      </c>
      <c r="AB7" s="809" t="s">
        <v>757</v>
      </c>
      <c r="AC7" s="810"/>
    </row>
    <row r="8" spans="2:29" ht="17.25" customHeight="1">
      <c r="B8" s="4"/>
      <c r="C8" s="783" t="s">
        <v>758</v>
      </c>
      <c r="D8" s="784"/>
      <c r="E8" s="785"/>
      <c r="F8" s="814" t="s">
        <v>758</v>
      </c>
      <c r="G8" s="799"/>
      <c r="H8" s="799"/>
      <c r="I8" s="783" t="s">
        <v>759</v>
      </c>
      <c r="J8" s="784"/>
      <c r="K8" s="785"/>
      <c r="L8" s="814" t="s">
        <v>759</v>
      </c>
      <c r="M8" s="799"/>
      <c r="N8" s="799"/>
      <c r="O8" s="783" t="s">
        <v>760</v>
      </c>
      <c r="P8" s="784"/>
      <c r="Q8" s="785"/>
      <c r="R8" s="814" t="s">
        <v>760</v>
      </c>
      <c r="S8" s="799"/>
      <c r="T8" s="799"/>
      <c r="U8" s="811" t="s">
        <v>758</v>
      </c>
      <c r="V8" s="812"/>
      <c r="W8" s="813"/>
      <c r="X8" s="815" t="s">
        <v>759</v>
      </c>
      <c r="Y8" s="816"/>
      <c r="Z8" s="816"/>
      <c r="AA8" s="811" t="s">
        <v>760</v>
      </c>
      <c r="AB8" s="812"/>
      <c r="AC8" s="813"/>
    </row>
    <row r="9" spans="2:29" ht="30">
      <c r="B9" s="509" t="s">
        <v>708</v>
      </c>
      <c r="C9" s="504" t="s">
        <v>709</v>
      </c>
      <c r="D9" s="504" t="s">
        <v>710</v>
      </c>
      <c r="E9" s="504" t="s">
        <v>711</v>
      </c>
      <c r="F9" s="501" t="s">
        <v>709</v>
      </c>
      <c r="G9" s="501" t="s">
        <v>710</v>
      </c>
      <c r="H9" s="501" t="s">
        <v>711</v>
      </c>
      <c r="I9" s="504" t="s">
        <v>709</v>
      </c>
      <c r="J9" s="504" t="s">
        <v>710</v>
      </c>
      <c r="K9" s="504" t="s">
        <v>711</v>
      </c>
      <c r="L9" s="501" t="s">
        <v>709</v>
      </c>
      <c r="M9" s="501" t="s">
        <v>710</v>
      </c>
      <c r="N9" s="501" t="s">
        <v>711</v>
      </c>
      <c r="O9" s="504" t="s">
        <v>709</v>
      </c>
      <c r="P9" s="504" t="s">
        <v>710</v>
      </c>
      <c r="Q9" s="504" t="s">
        <v>711</v>
      </c>
      <c r="R9" s="501" t="s">
        <v>709</v>
      </c>
      <c r="S9" s="508" t="s">
        <v>710</v>
      </c>
      <c r="T9" s="501" t="s">
        <v>711</v>
      </c>
      <c r="U9" s="510" t="s">
        <v>709</v>
      </c>
      <c r="V9" s="510" t="s">
        <v>710</v>
      </c>
      <c r="W9" s="510" t="s">
        <v>711</v>
      </c>
      <c r="X9" s="510" t="s">
        <v>709</v>
      </c>
      <c r="Y9" s="510" t="s">
        <v>710</v>
      </c>
      <c r="Z9" s="510" t="s">
        <v>711</v>
      </c>
      <c r="AA9" s="510" t="s">
        <v>709</v>
      </c>
      <c r="AB9" s="510" t="s">
        <v>710</v>
      </c>
      <c r="AC9" s="510" t="s">
        <v>711</v>
      </c>
    </row>
    <row r="10" spans="2:29">
      <c r="B10" s="4">
        <v>2005</v>
      </c>
      <c r="C10" s="413"/>
      <c r="D10" s="413"/>
      <c r="E10" s="413"/>
      <c r="F10" s="414"/>
      <c r="G10" s="412"/>
      <c r="H10" s="412"/>
      <c r="I10" s="413"/>
      <c r="J10" s="413"/>
      <c r="K10" s="413"/>
      <c r="L10" s="414"/>
      <c r="M10" s="412"/>
      <c r="N10" s="412"/>
      <c r="O10" s="413"/>
      <c r="P10" s="413"/>
      <c r="Q10" s="413"/>
      <c r="R10" s="414"/>
      <c r="S10" s="412"/>
      <c r="T10" s="412"/>
      <c r="U10" s="415"/>
      <c r="V10" s="415"/>
      <c r="W10" s="415"/>
      <c r="X10" s="416"/>
      <c r="Y10" s="415"/>
      <c r="Z10" s="415"/>
      <c r="AA10" s="415"/>
      <c r="AB10" s="415"/>
      <c r="AC10" s="415"/>
    </row>
    <row r="11" spans="2:29">
      <c r="B11" s="4">
        <v>2004</v>
      </c>
      <c r="C11" s="413"/>
      <c r="D11" s="413"/>
      <c r="E11" s="413"/>
      <c r="F11" s="414"/>
      <c r="G11" s="412"/>
      <c r="H11" s="412"/>
      <c r="I11" s="413"/>
      <c r="J11" s="413"/>
      <c r="K11" s="413"/>
      <c r="L11" s="414"/>
      <c r="M11" s="412"/>
      <c r="N11" s="412"/>
      <c r="O11" s="413"/>
      <c r="P11" s="413"/>
      <c r="Q11" s="413"/>
      <c r="R11" s="414"/>
      <c r="S11" s="412"/>
      <c r="T11" s="412"/>
      <c r="U11" s="415"/>
      <c r="V11" s="415"/>
      <c r="W11" s="415"/>
      <c r="X11" s="416"/>
      <c r="Y11" s="415"/>
      <c r="Z11" s="415"/>
      <c r="AA11" s="415"/>
      <c r="AB11" s="415"/>
      <c r="AC11" s="415"/>
    </row>
    <row r="12" spans="2:29">
      <c r="B12" s="4">
        <v>2003</v>
      </c>
      <c r="C12" s="413"/>
      <c r="D12" s="413"/>
      <c r="E12" s="413"/>
      <c r="F12" s="414"/>
      <c r="G12" s="412"/>
      <c r="H12" s="412"/>
      <c r="I12" s="413"/>
      <c r="J12" s="413"/>
      <c r="K12" s="413"/>
      <c r="L12" s="414"/>
      <c r="M12" s="412"/>
      <c r="N12" s="412"/>
      <c r="O12" s="413"/>
      <c r="P12" s="413"/>
      <c r="Q12" s="413"/>
      <c r="R12" s="414"/>
      <c r="S12" s="412"/>
      <c r="T12" s="412"/>
      <c r="U12" s="415"/>
      <c r="V12" s="415"/>
      <c r="W12" s="415"/>
      <c r="X12" s="416"/>
      <c r="Y12" s="415"/>
      <c r="Z12" s="415"/>
      <c r="AA12" s="415"/>
      <c r="AB12" s="415"/>
      <c r="AC12" s="415"/>
    </row>
    <row r="13" spans="2:29">
      <c r="B13" s="4">
        <v>2002</v>
      </c>
      <c r="C13" s="413"/>
      <c r="D13" s="413"/>
      <c r="E13" s="413"/>
      <c r="F13" s="414"/>
      <c r="G13" s="412"/>
      <c r="H13" s="412"/>
      <c r="I13" s="413"/>
      <c r="J13" s="413"/>
      <c r="K13" s="413"/>
      <c r="L13" s="414"/>
      <c r="M13" s="412"/>
      <c r="N13" s="412"/>
      <c r="O13" s="413"/>
      <c r="P13" s="413"/>
      <c r="Q13" s="413"/>
      <c r="R13" s="414"/>
      <c r="S13" s="412"/>
      <c r="T13" s="412"/>
      <c r="U13" s="415"/>
      <c r="V13" s="415"/>
      <c r="W13" s="415"/>
      <c r="X13" s="416"/>
      <c r="Y13" s="415"/>
      <c r="Z13" s="415"/>
      <c r="AA13" s="415"/>
      <c r="AB13" s="415"/>
      <c r="AC13" s="415"/>
    </row>
    <row r="14" spans="2:29">
      <c r="B14" s="4">
        <v>2001</v>
      </c>
      <c r="C14" s="413"/>
      <c r="D14" s="413"/>
      <c r="E14" s="413"/>
      <c r="F14" s="414"/>
      <c r="G14" s="412"/>
      <c r="H14" s="412"/>
      <c r="I14" s="413"/>
      <c r="J14" s="413"/>
      <c r="K14" s="413"/>
      <c r="L14" s="414"/>
      <c r="M14" s="412"/>
      <c r="N14" s="412"/>
      <c r="O14" s="413"/>
      <c r="P14" s="413"/>
      <c r="Q14" s="413"/>
      <c r="R14" s="414"/>
      <c r="S14" s="412"/>
      <c r="T14" s="412"/>
      <c r="U14" s="415"/>
      <c r="V14" s="415"/>
      <c r="W14" s="415"/>
      <c r="X14" s="416"/>
      <c r="Y14" s="415"/>
      <c r="Z14" s="415"/>
      <c r="AA14" s="415"/>
      <c r="AB14" s="415"/>
      <c r="AC14" s="415"/>
    </row>
    <row r="15" spans="2:29">
      <c r="B15" s="4">
        <v>2000</v>
      </c>
      <c r="C15" s="413"/>
      <c r="D15" s="413"/>
      <c r="E15" s="413"/>
      <c r="F15" s="414"/>
      <c r="G15" s="412"/>
      <c r="H15" s="412"/>
      <c r="I15" s="413"/>
      <c r="J15" s="413"/>
      <c r="K15" s="413"/>
      <c r="L15" s="414"/>
      <c r="M15" s="412"/>
      <c r="N15" s="412"/>
      <c r="O15" s="413"/>
      <c r="P15" s="413"/>
      <c r="Q15" s="413"/>
      <c r="R15" s="414"/>
      <c r="S15" s="412"/>
      <c r="T15" s="412"/>
      <c r="U15" s="415"/>
      <c r="V15" s="415"/>
      <c r="W15" s="415"/>
      <c r="X15" s="416"/>
      <c r="Y15" s="415"/>
      <c r="Z15" s="415"/>
      <c r="AA15" s="415"/>
      <c r="AB15" s="415"/>
      <c r="AC15" s="415"/>
    </row>
    <row r="16" spans="2:29">
      <c r="B16" s="4">
        <v>1999</v>
      </c>
      <c r="C16" s="413"/>
      <c r="D16" s="413"/>
      <c r="E16" s="413"/>
      <c r="F16" s="414"/>
      <c r="G16" s="412"/>
      <c r="H16" s="412"/>
      <c r="I16" s="413"/>
      <c r="J16" s="413"/>
      <c r="K16" s="413"/>
      <c r="L16" s="414"/>
      <c r="M16" s="412"/>
      <c r="N16" s="412"/>
      <c r="O16" s="413"/>
      <c r="P16" s="413"/>
      <c r="Q16" s="413"/>
      <c r="R16" s="414"/>
      <c r="S16" s="412"/>
      <c r="T16" s="412"/>
      <c r="U16" s="415"/>
      <c r="V16" s="415"/>
      <c r="W16" s="415"/>
      <c r="X16" s="416"/>
      <c r="Y16" s="415"/>
      <c r="Z16" s="415"/>
      <c r="AA16" s="415"/>
      <c r="AB16" s="415"/>
      <c r="AC16" s="415"/>
    </row>
    <row r="17" spans="2:29">
      <c r="B17" s="4">
        <v>1998</v>
      </c>
      <c r="C17" s="413"/>
      <c r="D17" s="413"/>
      <c r="E17" s="413"/>
      <c r="F17" s="414"/>
      <c r="G17" s="412"/>
      <c r="H17" s="412"/>
      <c r="I17" s="413"/>
      <c r="J17" s="413"/>
      <c r="K17" s="413"/>
      <c r="L17" s="414"/>
      <c r="M17" s="412"/>
      <c r="N17" s="412"/>
      <c r="O17" s="413"/>
      <c r="P17" s="413"/>
      <c r="Q17" s="413"/>
      <c r="R17" s="414"/>
      <c r="S17" s="412"/>
      <c r="T17" s="412"/>
      <c r="U17" s="415"/>
      <c r="V17" s="415"/>
      <c r="W17" s="415"/>
      <c r="X17" s="416"/>
      <c r="Y17" s="415"/>
      <c r="Z17" s="415"/>
      <c r="AA17" s="415"/>
      <c r="AB17" s="415"/>
      <c r="AC17" s="415"/>
    </row>
    <row r="18" spans="2:29">
      <c r="B18" s="4">
        <v>1997</v>
      </c>
      <c r="C18" s="413"/>
      <c r="D18" s="413"/>
      <c r="E18" s="413"/>
      <c r="F18" s="414"/>
      <c r="G18" s="412"/>
      <c r="H18" s="412"/>
      <c r="I18" s="413"/>
      <c r="J18" s="413"/>
      <c r="K18" s="413"/>
      <c r="L18" s="414"/>
      <c r="M18" s="412"/>
      <c r="N18" s="412"/>
      <c r="O18" s="413"/>
      <c r="P18" s="413"/>
      <c r="Q18" s="413"/>
      <c r="R18" s="414"/>
      <c r="S18" s="412"/>
      <c r="T18" s="412"/>
      <c r="U18" s="415"/>
      <c r="V18" s="415"/>
      <c r="W18" s="415"/>
      <c r="X18" s="416"/>
      <c r="Y18" s="415"/>
      <c r="Z18" s="415"/>
      <c r="AA18" s="415"/>
      <c r="AB18" s="415"/>
      <c r="AC18" s="415"/>
    </row>
    <row r="19" spans="2:29">
      <c r="B19" s="4">
        <v>1996</v>
      </c>
      <c r="C19" s="413"/>
      <c r="D19" s="413"/>
      <c r="E19" s="413"/>
      <c r="F19" s="414"/>
      <c r="G19" s="412"/>
      <c r="H19" s="412"/>
      <c r="I19" s="413"/>
      <c r="J19" s="413"/>
      <c r="K19" s="413"/>
      <c r="L19" s="414"/>
      <c r="M19" s="412"/>
      <c r="N19" s="412"/>
      <c r="O19" s="413"/>
      <c r="P19" s="413"/>
      <c r="Q19" s="413"/>
      <c r="R19" s="414"/>
      <c r="S19" s="412"/>
      <c r="T19" s="412"/>
      <c r="U19" s="415"/>
      <c r="V19" s="415"/>
      <c r="W19" s="415"/>
      <c r="X19" s="416"/>
      <c r="Y19" s="415"/>
      <c r="Z19" s="415"/>
      <c r="AA19" s="415"/>
      <c r="AB19" s="415"/>
      <c r="AC19" s="415"/>
    </row>
    <row r="20" spans="2:29">
      <c r="B20" s="4">
        <v>1995</v>
      </c>
      <c r="C20" s="413"/>
      <c r="D20" s="413"/>
      <c r="E20" s="413"/>
      <c r="F20" s="414"/>
      <c r="G20" s="412"/>
      <c r="H20" s="412"/>
      <c r="I20" s="413"/>
      <c r="J20" s="413"/>
      <c r="K20" s="413"/>
      <c r="L20" s="414"/>
      <c r="M20" s="412"/>
      <c r="N20" s="412"/>
      <c r="O20" s="413"/>
      <c r="P20" s="413"/>
      <c r="Q20" s="413"/>
      <c r="R20" s="414"/>
      <c r="S20" s="412"/>
      <c r="T20" s="412"/>
      <c r="U20" s="415"/>
      <c r="V20" s="415"/>
      <c r="W20" s="415"/>
      <c r="X20" s="416"/>
      <c r="Y20" s="415"/>
      <c r="Z20" s="415"/>
      <c r="AA20" s="415"/>
      <c r="AB20" s="415"/>
      <c r="AC20" s="415"/>
    </row>
    <row r="21" spans="2:29">
      <c r="B21" s="4">
        <v>1994</v>
      </c>
      <c r="C21" s="413"/>
      <c r="D21" s="413"/>
      <c r="E21" s="413"/>
      <c r="F21" s="414"/>
      <c r="G21" s="412"/>
      <c r="H21" s="412"/>
      <c r="I21" s="413"/>
      <c r="J21" s="413"/>
      <c r="K21" s="413"/>
      <c r="L21" s="414"/>
      <c r="M21" s="412"/>
      <c r="N21" s="412"/>
      <c r="O21" s="413"/>
      <c r="P21" s="413"/>
      <c r="Q21" s="413"/>
      <c r="R21" s="414"/>
      <c r="S21" s="412"/>
      <c r="T21" s="412"/>
      <c r="U21" s="415"/>
      <c r="V21" s="415"/>
      <c r="W21" s="415"/>
      <c r="X21" s="416"/>
      <c r="Y21" s="415"/>
      <c r="Z21" s="415"/>
      <c r="AA21" s="415"/>
      <c r="AB21" s="415"/>
      <c r="AC21" s="415"/>
    </row>
    <row r="22" spans="2:29">
      <c r="B22" s="4">
        <v>1993</v>
      </c>
      <c r="C22" s="413"/>
      <c r="D22" s="413"/>
      <c r="E22" s="413"/>
      <c r="F22" s="414"/>
      <c r="G22" s="412"/>
      <c r="H22" s="412"/>
      <c r="I22" s="413"/>
      <c r="J22" s="413"/>
      <c r="K22" s="413"/>
      <c r="L22" s="414"/>
      <c r="M22" s="412"/>
      <c r="N22" s="412"/>
      <c r="O22" s="413"/>
      <c r="P22" s="413"/>
      <c r="Q22" s="413"/>
      <c r="R22" s="414"/>
      <c r="S22" s="412"/>
      <c r="T22" s="412"/>
      <c r="U22" s="415"/>
      <c r="V22" s="415"/>
      <c r="W22" s="415"/>
      <c r="X22" s="416"/>
      <c r="Y22" s="415"/>
      <c r="Z22" s="415"/>
      <c r="AA22" s="415"/>
      <c r="AB22" s="415"/>
      <c r="AC22" s="415"/>
    </row>
    <row r="23" spans="2:29">
      <c r="B23" s="4">
        <v>1992</v>
      </c>
      <c r="C23" s="413"/>
      <c r="D23" s="413"/>
      <c r="E23" s="413"/>
      <c r="F23" s="414"/>
      <c r="G23" s="412"/>
      <c r="H23" s="412"/>
      <c r="I23" s="413"/>
      <c r="J23" s="413"/>
      <c r="K23" s="413"/>
      <c r="L23" s="414"/>
      <c r="M23" s="412"/>
      <c r="N23" s="412"/>
      <c r="O23" s="413"/>
      <c r="P23" s="413"/>
      <c r="Q23" s="413"/>
      <c r="R23" s="414"/>
      <c r="S23" s="412"/>
      <c r="T23" s="412"/>
      <c r="U23" s="415"/>
      <c r="V23" s="415"/>
      <c r="W23" s="415"/>
      <c r="X23" s="416"/>
      <c r="Y23" s="415"/>
      <c r="Z23" s="415"/>
      <c r="AA23" s="415"/>
      <c r="AB23" s="415"/>
      <c r="AC23" s="415"/>
    </row>
    <row r="24" spans="2:29">
      <c r="B24" s="4">
        <v>1991</v>
      </c>
      <c r="C24" s="413"/>
      <c r="D24" s="413"/>
      <c r="E24" s="413"/>
      <c r="F24" s="414"/>
      <c r="G24" s="412"/>
      <c r="H24" s="412"/>
      <c r="I24" s="413"/>
      <c r="J24" s="413"/>
      <c r="K24" s="413"/>
      <c r="L24" s="414"/>
      <c r="M24" s="412"/>
      <c r="N24" s="412"/>
      <c r="O24" s="413"/>
      <c r="P24" s="413"/>
      <c r="Q24" s="413"/>
      <c r="R24" s="414"/>
      <c r="S24" s="412"/>
      <c r="T24" s="412"/>
      <c r="U24" s="415"/>
      <c r="V24" s="415"/>
      <c r="W24" s="415"/>
      <c r="X24" s="416"/>
      <c r="Y24" s="415"/>
      <c r="Z24" s="415"/>
      <c r="AA24" s="415"/>
      <c r="AB24" s="415"/>
      <c r="AC24" s="415"/>
    </row>
    <row r="25" spans="2:29">
      <c r="B25" s="4">
        <v>1990</v>
      </c>
      <c r="C25" s="413"/>
      <c r="D25" s="413"/>
      <c r="E25" s="413"/>
      <c r="F25" s="414"/>
      <c r="G25" s="412"/>
      <c r="H25" s="412"/>
      <c r="I25" s="413"/>
      <c r="J25" s="413"/>
      <c r="K25" s="413"/>
      <c r="L25" s="414"/>
      <c r="M25" s="412"/>
      <c r="N25" s="412"/>
      <c r="O25" s="413"/>
      <c r="P25" s="413"/>
      <c r="Q25" s="413"/>
      <c r="R25" s="414"/>
      <c r="S25" s="412"/>
      <c r="T25" s="412"/>
      <c r="U25" s="415"/>
      <c r="V25" s="415"/>
      <c r="W25" s="415"/>
      <c r="X25" s="416"/>
      <c r="Y25" s="415"/>
      <c r="Z25" s="415"/>
      <c r="AA25" s="415"/>
      <c r="AB25" s="415"/>
      <c r="AC25" s="415"/>
    </row>
    <row r="26" spans="2:29">
      <c r="B26" s="4">
        <v>1989</v>
      </c>
      <c r="C26" s="413"/>
      <c r="D26" s="413"/>
      <c r="E26" s="413"/>
      <c r="F26" s="414"/>
      <c r="G26" s="412"/>
      <c r="H26" s="412"/>
      <c r="I26" s="413"/>
      <c r="J26" s="413"/>
      <c r="K26" s="413"/>
      <c r="L26" s="414"/>
      <c r="M26" s="412"/>
      <c r="N26" s="412"/>
      <c r="O26" s="413"/>
      <c r="P26" s="413"/>
      <c r="Q26" s="413"/>
      <c r="R26" s="414"/>
      <c r="S26" s="412"/>
      <c r="T26" s="412"/>
      <c r="U26" s="415"/>
      <c r="V26" s="415"/>
      <c r="W26" s="415"/>
      <c r="X26" s="416"/>
      <c r="Y26" s="415"/>
      <c r="Z26" s="415"/>
      <c r="AA26" s="415"/>
      <c r="AB26" s="415"/>
      <c r="AC26" s="415"/>
    </row>
    <row r="27" spans="2:29">
      <c r="B27" s="4">
        <v>1988</v>
      </c>
      <c r="C27" s="413"/>
      <c r="D27" s="413"/>
      <c r="E27" s="413"/>
      <c r="F27" s="414"/>
      <c r="G27" s="412"/>
      <c r="H27" s="412"/>
      <c r="I27" s="413"/>
      <c r="J27" s="413"/>
      <c r="K27" s="413"/>
      <c r="L27" s="414"/>
      <c r="M27" s="412"/>
      <c r="N27" s="412"/>
      <c r="O27" s="413"/>
      <c r="P27" s="413"/>
      <c r="Q27" s="413"/>
      <c r="R27" s="414"/>
      <c r="S27" s="412"/>
      <c r="T27" s="412"/>
      <c r="U27" s="415"/>
      <c r="V27" s="415"/>
      <c r="W27" s="415"/>
      <c r="X27" s="416"/>
      <c r="Y27" s="415"/>
      <c r="Z27" s="415"/>
      <c r="AA27" s="415"/>
      <c r="AB27" s="415"/>
      <c r="AC27" s="415"/>
    </row>
    <row r="28" spans="2:29">
      <c r="B28" s="4">
        <v>1987</v>
      </c>
      <c r="C28" s="413"/>
      <c r="D28" s="413"/>
      <c r="E28" s="413"/>
      <c r="F28" s="414"/>
      <c r="G28" s="412"/>
      <c r="H28" s="412"/>
      <c r="I28" s="413"/>
      <c r="J28" s="413"/>
      <c r="K28" s="413"/>
      <c r="L28" s="414"/>
      <c r="M28" s="412"/>
      <c r="N28" s="412"/>
      <c r="O28" s="413"/>
      <c r="P28" s="413"/>
      <c r="Q28" s="413"/>
      <c r="R28" s="414"/>
      <c r="S28" s="412"/>
      <c r="T28" s="412"/>
      <c r="U28" s="415"/>
      <c r="V28" s="415"/>
      <c r="W28" s="415"/>
      <c r="X28" s="416"/>
      <c r="Y28" s="415"/>
      <c r="Z28" s="415"/>
      <c r="AA28" s="415"/>
      <c r="AB28" s="415"/>
      <c r="AC28" s="415"/>
    </row>
    <row r="29" spans="2:29">
      <c r="B29" s="4">
        <v>1986</v>
      </c>
      <c r="C29" s="413"/>
      <c r="D29" s="413"/>
      <c r="E29" s="413"/>
      <c r="F29" s="414"/>
      <c r="G29" s="412"/>
      <c r="H29" s="412"/>
      <c r="I29" s="413"/>
      <c r="J29" s="413"/>
      <c r="K29" s="413"/>
      <c r="L29" s="414"/>
      <c r="M29" s="412"/>
      <c r="N29" s="412"/>
      <c r="O29" s="413"/>
      <c r="P29" s="413"/>
      <c r="Q29" s="413"/>
      <c r="R29" s="414"/>
      <c r="S29" s="412"/>
      <c r="T29" s="412"/>
      <c r="U29" s="415"/>
      <c r="V29" s="415"/>
      <c r="W29" s="415"/>
      <c r="X29" s="416"/>
      <c r="Y29" s="415"/>
      <c r="Z29" s="415"/>
      <c r="AA29" s="415"/>
      <c r="AB29" s="415"/>
      <c r="AC29" s="415"/>
    </row>
    <row r="30" spans="2:29">
      <c r="B30" s="4">
        <v>1985</v>
      </c>
      <c r="C30" s="413"/>
      <c r="D30" s="413"/>
      <c r="E30" s="413"/>
      <c r="F30" s="414"/>
      <c r="G30" s="412"/>
      <c r="H30" s="412"/>
      <c r="I30" s="413"/>
      <c r="J30" s="413"/>
      <c r="K30" s="413"/>
      <c r="L30" s="414"/>
      <c r="M30" s="412"/>
      <c r="N30" s="412"/>
      <c r="O30" s="413"/>
      <c r="P30" s="413"/>
      <c r="Q30" s="413"/>
      <c r="R30" s="414"/>
      <c r="S30" s="412"/>
      <c r="T30" s="412"/>
      <c r="U30" s="415"/>
      <c r="V30" s="415"/>
      <c r="W30" s="415"/>
      <c r="X30" s="416"/>
      <c r="Y30" s="415"/>
      <c r="Z30" s="415"/>
      <c r="AA30" s="415"/>
      <c r="AB30" s="415"/>
      <c r="AC30" s="415"/>
    </row>
    <row r="31" spans="2:29">
      <c r="B31" s="4">
        <v>1984</v>
      </c>
      <c r="C31" s="413"/>
      <c r="D31" s="413"/>
      <c r="E31" s="413"/>
      <c r="F31" s="414"/>
      <c r="G31" s="412"/>
      <c r="H31" s="412"/>
      <c r="I31" s="413"/>
      <c r="J31" s="413"/>
      <c r="K31" s="413"/>
      <c r="L31" s="414"/>
      <c r="M31" s="412"/>
      <c r="N31" s="412"/>
      <c r="O31" s="413"/>
      <c r="P31" s="413"/>
      <c r="Q31" s="413"/>
      <c r="R31" s="414"/>
      <c r="S31" s="412"/>
      <c r="T31" s="412"/>
      <c r="U31" s="415"/>
      <c r="V31" s="415"/>
      <c r="W31" s="415"/>
      <c r="X31" s="416"/>
      <c r="Y31" s="415"/>
      <c r="Z31" s="415"/>
      <c r="AA31" s="415"/>
      <c r="AB31" s="415"/>
      <c r="AC31" s="415"/>
    </row>
    <row r="32" spans="2:29">
      <c r="B32" s="4">
        <v>1983</v>
      </c>
      <c r="C32" s="413"/>
      <c r="D32" s="413"/>
      <c r="E32" s="413"/>
      <c r="F32" s="414"/>
      <c r="G32" s="412"/>
      <c r="H32" s="412"/>
      <c r="I32" s="413"/>
      <c r="J32" s="413"/>
      <c r="K32" s="413"/>
      <c r="L32" s="414"/>
      <c r="M32" s="412"/>
      <c r="N32" s="412"/>
      <c r="O32" s="413"/>
      <c r="P32" s="413"/>
      <c r="Q32" s="413"/>
      <c r="R32" s="414"/>
      <c r="S32" s="412"/>
      <c r="T32" s="412"/>
      <c r="U32" s="415"/>
      <c r="V32" s="415"/>
      <c r="W32" s="415"/>
      <c r="X32" s="416"/>
      <c r="Y32" s="415"/>
      <c r="Z32" s="415"/>
      <c r="AA32" s="415"/>
      <c r="AB32" s="415"/>
      <c r="AC32" s="415"/>
    </row>
    <row r="33" spans="2:29">
      <c r="B33" s="4">
        <v>1982</v>
      </c>
      <c r="C33" s="413"/>
      <c r="D33" s="413"/>
      <c r="E33" s="413"/>
      <c r="F33" s="414"/>
      <c r="G33" s="412"/>
      <c r="H33" s="412"/>
      <c r="I33" s="413"/>
      <c r="J33" s="413"/>
      <c r="K33" s="413"/>
      <c r="L33" s="414"/>
      <c r="M33" s="412"/>
      <c r="N33" s="412"/>
      <c r="O33" s="413"/>
      <c r="P33" s="413"/>
      <c r="Q33" s="413"/>
      <c r="R33" s="414"/>
      <c r="S33" s="412"/>
      <c r="T33" s="412"/>
      <c r="U33" s="415"/>
      <c r="V33" s="415"/>
      <c r="W33" s="415"/>
      <c r="X33" s="416"/>
      <c r="Y33" s="415"/>
      <c r="Z33" s="415"/>
      <c r="AA33" s="415"/>
      <c r="AB33" s="415"/>
      <c r="AC33" s="415"/>
    </row>
    <row r="34" spans="2:29">
      <c r="B34" s="4">
        <v>1981</v>
      </c>
      <c r="C34" s="413"/>
      <c r="D34" s="413"/>
      <c r="E34" s="413"/>
      <c r="F34" s="414"/>
      <c r="G34" s="412"/>
      <c r="H34" s="412"/>
      <c r="I34" s="413"/>
      <c r="J34" s="413"/>
      <c r="K34" s="413"/>
      <c r="L34" s="414"/>
      <c r="M34" s="412"/>
      <c r="N34" s="412"/>
      <c r="O34" s="413"/>
      <c r="P34" s="413"/>
      <c r="Q34" s="413"/>
      <c r="R34" s="414"/>
      <c r="S34" s="412"/>
      <c r="T34" s="412"/>
      <c r="U34" s="415"/>
      <c r="V34" s="415"/>
      <c r="W34" s="415"/>
      <c r="X34" s="416"/>
      <c r="Y34" s="415"/>
      <c r="Z34" s="415"/>
      <c r="AA34" s="415"/>
      <c r="AB34" s="415"/>
      <c r="AC34" s="415"/>
    </row>
    <row r="35" spans="2:29">
      <c r="B35" s="4">
        <v>1980</v>
      </c>
      <c r="C35" s="413"/>
      <c r="D35" s="413"/>
      <c r="E35" s="413"/>
      <c r="F35" s="414"/>
      <c r="G35" s="412"/>
      <c r="H35" s="412"/>
      <c r="I35" s="413"/>
      <c r="J35" s="413"/>
      <c r="K35" s="413"/>
      <c r="L35" s="414"/>
      <c r="M35" s="412"/>
      <c r="N35" s="412"/>
      <c r="O35" s="413"/>
      <c r="P35" s="413"/>
      <c r="Q35" s="413"/>
      <c r="R35" s="414"/>
      <c r="S35" s="412"/>
      <c r="T35" s="412"/>
      <c r="U35" s="415"/>
      <c r="V35" s="415"/>
      <c r="W35" s="415"/>
      <c r="X35" s="416"/>
      <c r="Y35" s="415"/>
      <c r="Z35" s="415"/>
      <c r="AA35" s="415"/>
      <c r="AB35" s="415"/>
      <c r="AC35" s="415"/>
    </row>
    <row r="36" spans="2:29">
      <c r="B36" s="4">
        <v>1979</v>
      </c>
      <c r="C36" s="413"/>
      <c r="D36" s="413"/>
      <c r="E36" s="413"/>
      <c r="F36" s="414"/>
      <c r="G36" s="412"/>
      <c r="H36" s="412"/>
      <c r="I36" s="413"/>
      <c r="J36" s="413"/>
      <c r="K36" s="413"/>
      <c r="L36" s="414"/>
      <c r="M36" s="412"/>
      <c r="N36" s="412"/>
      <c r="O36" s="413"/>
      <c r="P36" s="413"/>
      <c r="Q36" s="413"/>
      <c r="R36" s="414"/>
      <c r="S36" s="412"/>
      <c r="T36" s="412"/>
      <c r="U36" s="415"/>
      <c r="V36" s="415"/>
      <c r="W36" s="415"/>
      <c r="X36" s="416"/>
      <c r="Y36" s="415"/>
      <c r="Z36" s="415"/>
      <c r="AA36" s="415"/>
      <c r="AB36" s="415"/>
      <c r="AC36" s="415"/>
    </row>
    <row r="37" spans="2:29">
      <c r="B37" s="4">
        <v>1978</v>
      </c>
      <c r="C37" s="413"/>
      <c r="D37" s="413"/>
      <c r="E37" s="413"/>
      <c r="F37" s="414"/>
      <c r="G37" s="412"/>
      <c r="H37" s="412"/>
      <c r="I37" s="413"/>
      <c r="J37" s="413"/>
      <c r="K37" s="413"/>
      <c r="L37" s="414"/>
      <c r="M37" s="412"/>
      <c r="N37" s="412"/>
      <c r="O37" s="413"/>
      <c r="P37" s="413"/>
      <c r="Q37" s="413"/>
      <c r="R37" s="414"/>
      <c r="S37" s="412"/>
      <c r="T37" s="412"/>
      <c r="U37" s="415"/>
      <c r="V37" s="415"/>
      <c r="W37" s="415"/>
      <c r="X37" s="416"/>
      <c r="Y37" s="415"/>
      <c r="Z37" s="415"/>
      <c r="AA37" s="415"/>
      <c r="AB37" s="415"/>
      <c r="AC37" s="415"/>
    </row>
    <row r="38" spans="2:29">
      <c r="B38" s="4">
        <v>1977</v>
      </c>
      <c r="C38" s="413"/>
      <c r="D38" s="413"/>
      <c r="E38" s="413"/>
      <c r="F38" s="414"/>
      <c r="G38" s="412"/>
      <c r="H38" s="412"/>
      <c r="I38" s="413"/>
      <c r="J38" s="413"/>
      <c r="K38" s="413"/>
      <c r="L38" s="414"/>
      <c r="M38" s="412"/>
      <c r="N38" s="412"/>
      <c r="O38" s="413"/>
      <c r="P38" s="413"/>
      <c r="Q38" s="413"/>
      <c r="R38" s="414"/>
      <c r="S38" s="412"/>
      <c r="T38" s="412"/>
      <c r="U38" s="415"/>
      <c r="V38" s="415"/>
      <c r="W38" s="415"/>
      <c r="X38" s="416"/>
      <c r="Y38" s="415"/>
      <c r="Z38" s="415"/>
      <c r="AA38" s="415"/>
      <c r="AB38" s="415"/>
      <c r="AC38" s="415"/>
    </row>
    <row r="39" spans="2:29">
      <c r="B39" s="4">
        <v>1976</v>
      </c>
      <c r="C39" s="413"/>
      <c r="D39" s="413"/>
      <c r="E39" s="413"/>
      <c r="F39" s="414"/>
      <c r="G39" s="412"/>
      <c r="H39" s="412"/>
      <c r="I39" s="413"/>
      <c r="J39" s="413"/>
      <c r="K39" s="413"/>
      <c r="L39" s="414"/>
      <c r="M39" s="412"/>
      <c r="N39" s="412"/>
      <c r="O39" s="413"/>
      <c r="P39" s="413"/>
      <c r="Q39" s="413"/>
      <c r="R39" s="414"/>
      <c r="S39" s="412"/>
      <c r="T39" s="412"/>
      <c r="U39" s="415"/>
      <c r="V39" s="415"/>
      <c r="W39" s="415"/>
      <c r="X39" s="416"/>
      <c r="Y39" s="415"/>
      <c r="Z39" s="415"/>
      <c r="AA39" s="415"/>
      <c r="AB39" s="415"/>
      <c r="AC39" s="415"/>
    </row>
    <row r="40" spans="2:29">
      <c r="B40" s="4">
        <v>1975</v>
      </c>
      <c r="C40" s="413"/>
      <c r="D40" s="413"/>
      <c r="E40" s="413"/>
      <c r="F40" s="414"/>
      <c r="G40" s="412"/>
      <c r="H40" s="412"/>
      <c r="I40" s="413"/>
      <c r="J40" s="413"/>
      <c r="K40" s="413"/>
      <c r="L40" s="414"/>
      <c r="M40" s="412"/>
      <c r="N40" s="412"/>
      <c r="O40" s="413"/>
      <c r="P40" s="413"/>
      <c r="Q40" s="413"/>
      <c r="R40" s="414"/>
      <c r="S40" s="412"/>
      <c r="T40" s="412"/>
      <c r="U40" s="415"/>
      <c r="V40" s="415"/>
      <c r="W40" s="415"/>
      <c r="X40" s="416"/>
      <c r="Y40" s="415"/>
      <c r="Z40" s="415"/>
      <c r="AA40" s="415"/>
      <c r="AB40" s="415"/>
      <c r="AC40" s="415"/>
    </row>
    <row r="41" spans="2:29">
      <c r="B41" s="4">
        <v>1974</v>
      </c>
      <c r="C41" s="413"/>
      <c r="D41" s="413"/>
      <c r="E41" s="413"/>
      <c r="F41" s="414"/>
      <c r="G41" s="412"/>
      <c r="H41" s="412"/>
      <c r="I41" s="413"/>
      <c r="J41" s="413"/>
      <c r="K41" s="413"/>
      <c r="L41" s="414"/>
      <c r="M41" s="412"/>
      <c r="N41" s="412"/>
      <c r="O41" s="413"/>
      <c r="P41" s="413"/>
      <c r="Q41" s="413"/>
      <c r="R41" s="414"/>
      <c r="S41" s="412"/>
      <c r="T41" s="412"/>
      <c r="U41" s="415"/>
      <c r="V41" s="415"/>
      <c r="W41" s="415"/>
      <c r="X41" s="416"/>
      <c r="Y41" s="415"/>
      <c r="Z41" s="415"/>
      <c r="AA41" s="415"/>
      <c r="AB41" s="415"/>
      <c r="AC41" s="415"/>
    </row>
    <row r="42" spans="2:29">
      <c r="B42" s="4">
        <v>1973</v>
      </c>
      <c r="C42" s="413"/>
      <c r="D42" s="413"/>
      <c r="E42" s="413"/>
      <c r="F42" s="414"/>
      <c r="G42" s="412"/>
      <c r="H42" s="412"/>
      <c r="I42" s="413"/>
      <c r="J42" s="413"/>
      <c r="K42" s="413"/>
      <c r="L42" s="414"/>
      <c r="M42" s="412"/>
      <c r="N42" s="412"/>
      <c r="O42" s="413"/>
      <c r="P42" s="413"/>
      <c r="Q42" s="413"/>
      <c r="R42" s="414"/>
      <c r="S42" s="412"/>
      <c r="T42" s="412"/>
      <c r="U42" s="415"/>
      <c r="V42" s="415"/>
      <c r="W42" s="415"/>
      <c r="X42" s="416"/>
      <c r="Y42" s="415"/>
      <c r="Z42" s="415"/>
      <c r="AA42" s="415"/>
      <c r="AB42" s="415"/>
      <c r="AC42" s="415"/>
    </row>
    <row r="43" spans="2:29">
      <c r="B43" s="4">
        <v>1972</v>
      </c>
      <c r="C43" s="413"/>
      <c r="D43" s="413"/>
      <c r="E43" s="413"/>
      <c r="F43" s="414"/>
      <c r="G43" s="412"/>
      <c r="H43" s="412"/>
      <c r="I43" s="413"/>
      <c r="J43" s="413"/>
      <c r="K43" s="413"/>
      <c r="L43" s="414"/>
      <c r="M43" s="412"/>
      <c r="N43" s="412"/>
      <c r="O43" s="413"/>
      <c r="P43" s="413"/>
      <c r="Q43" s="413"/>
      <c r="R43" s="414"/>
      <c r="S43" s="412"/>
      <c r="T43" s="412"/>
      <c r="U43" s="415"/>
      <c r="V43" s="415"/>
      <c r="W43" s="415"/>
      <c r="X43" s="416"/>
      <c r="Y43" s="415"/>
      <c r="Z43" s="415"/>
      <c r="AA43" s="415"/>
      <c r="AB43" s="415"/>
      <c r="AC43" s="415"/>
    </row>
    <row r="44" spans="2:29">
      <c r="B44" s="4">
        <v>1971</v>
      </c>
      <c r="C44" s="413"/>
      <c r="D44" s="413"/>
      <c r="E44" s="413"/>
      <c r="F44" s="414"/>
      <c r="G44" s="412"/>
      <c r="H44" s="412"/>
      <c r="I44" s="413"/>
      <c r="J44" s="413"/>
      <c r="K44" s="413"/>
      <c r="L44" s="414"/>
      <c r="M44" s="412"/>
      <c r="N44" s="412"/>
      <c r="O44" s="413"/>
      <c r="P44" s="413"/>
      <c r="Q44" s="413"/>
      <c r="R44" s="414"/>
      <c r="S44" s="412"/>
      <c r="T44" s="412"/>
      <c r="U44" s="415"/>
      <c r="V44" s="415"/>
      <c r="W44" s="415"/>
      <c r="X44" s="416"/>
      <c r="Y44" s="415"/>
      <c r="Z44" s="415"/>
      <c r="AA44" s="415"/>
      <c r="AB44" s="415"/>
      <c r="AC44" s="415"/>
    </row>
    <row r="45" spans="2:29">
      <c r="B45" s="4">
        <v>1970</v>
      </c>
      <c r="C45" s="413"/>
      <c r="D45" s="413"/>
      <c r="E45" s="413"/>
      <c r="F45" s="414"/>
      <c r="G45" s="412"/>
      <c r="H45" s="412"/>
      <c r="I45" s="413"/>
      <c r="J45" s="413"/>
      <c r="K45" s="413"/>
      <c r="L45" s="414"/>
      <c r="M45" s="412"/>
      <c r="N45" s="412"/>
      <c r="O45" s="413"/>
      <c r="P45" s="413"/>
      <c r="Q45" s="413"/>
      <c r="R45" s="414"/>
      <c r="S45" s="412"/>
      <c r="T45" s="412"/>
      <c r="U45" s="415"/>
      <c r="V45" s="415"/>
      <c r="W45" s="415"/>
      <c r="X45" s="416"/>
      <c r="Y45" s="415"/>
      <c r="Z45" s="415"/>
      <c r="AA45" s="415"/>
      <c r="AB45" s="415"/>
      <c r="AC45" s="415"/>
    </row>
    <row r="46" spans="2:29">
      <c r="B46" s="4">
        <v>1969</v>
      </c>
      <c r="C46" s="413"/>
      <c r="D46" s="413"/>
      <c r="E46" s="413"/>
      <c r="F46" s="414"/>
      <c r="G46" s="412"/>
      <c r="H46" s="412"/>
      <c r="I46" s="413"/>
      <c r="J46" s="413"/>
      <c r="K46" s="413"/>
      <c r="L46" s="414"/>
      <c r="M46" s="412"/>
      <c r="N46" s="412"/>
      <c r="O46" s="413"/>
      <c r="P46" s="413"/>
      <c r="Q46" s="413"/>
      <c r="R46" s="414"/>
      <c r="S46" s="412"/>
      <c r="T46" s="412"/>
      <c r="U46" s="415"/>
      <c r="V46" s="415"/>
      <c r="W46" s="415"/>
      <c r="X46" s="416"/>
      <c r="Y46" s="415"/>
      <c r="Z46" s="415"/>
      <c r="AA46" s="415"/>
      <c r="AB46" s="415"/>
      <c r="AC46" s="415"/>
    </row>
    <row r="47" spans="2:29">
      <c r="B47" s="4">
        <v>1968</v>
      </c>
      <c r="C47" s="413"/>
      <c r="D47" s="413"/>
      <c r="E47" s="413"/>
      <c r="F47" s="414"/>
      <c r="G47" s="412"/>
      <c r="H47" s="412"/>
      <c r="I47" s="413"/>
      <c r="J47" s="413"/>
      <c r="K47" s="413"/>
      <c r="L47" s="414"/>
      <c r="M47" s="412"/>
      <c r="N47" s="412"/>
      <c r="O47" s="413"/>
      <c r="P47" s="413"/>
      <c r="Q47" s="413"/>
      <c r="R47" s="414"/>
      <c r="S47" s="412"/>
      <c r="T47" s="412"/>
      <c r="U47" s="415"/>
      <c r="V47" s="415"/>
      <c r="W47" s="415"/>
      <c r="X47" s="416"/>
      <c r="Y47" s="415"/>
      <c r="Z47" s="415"/>
      <c r="AA47" s="415"/>
      <c r="AB47" s="415"/>
      <c r="AC47" s="415"/>
    </row>
    <row r="48" spans="2:29">
      <c r="B48" s="4">
        <v>1967</v>
      </c>
      <c r="C48" s="413"/>
      <c r="D48" s="413"/>
      <c r="E48" s="413"/>
      <c r="F48" s="414"/>
      <c r="G48" s="412"/>
      <c r="H48" s="412"/>
      <c r="I48" s="413"/>
      <c r="J48" s="413"/>
      <c r="K48" s="413"/>
      <c r="L48" s="414"/>
      <c r="M48" s="412"/>
      <c r="N48" s="412"/>
      <c r="O48" s="413"/>
      <c r="P48" s="413"/>
      <c r="Q48" s="413"/>
      <c r="R48" s="414"/>
      <c r="S48" s="412"/>
      <c r="T48" s="412"/>
      <c r="U48" s="415"/>
      <c r="V48" s="415"/>
      <c r="W48" s="415"/>
      <c r="X48" s="416"/>
      <c r="Y48" s="415"/>
      <c r="Z48" s="415"/>
      <c r="AA48" s="415"/>
      <c r="AB48" s="415"/>
      <c r="AC48" s="415"/>
    </row>
    <row r="49" spans="2:29">
      <c r="B49" s="4">
        <v>1966</v>
      </c>
      <c r="C49" s="413"/>
      <c r="D49" s="413"/>
      <c r="E49" s="413"/>
      <c r="F49" s="414"/>
      <c r="G49" s="412"/>
      <c r="H49" s="412"/>
      <c r="I49" s="413"/>
      <c r="J49" s="413"/>
      <c r="K49" s="413"/>
      <c r="L49" s="414"/>
      <c r="M49" s="412"/>
      <c r="N49" s="412"/>
      <c r="O49" s="413"/>
      <c r="P49" s="413"/>
      <c r="Q49" s="413"/>
      <c r="R49" s="414"/>
      <c r="S49" s="412"/>
      <c r="T49" s="412"/>
      <c r="U49" s="415"/>
      <c r="V49" s="415"/>
      <c r="W49" s="415"/>
      <c r="X49" s="416"/>
      <c r="Y49" s="415"/>
      <c r="Z49" s="415"/>
      <c r="AA49" s="415"/>
      <c r="AB49" s="415"/>
      <c r="AC49" s="415"/>
    </row>
    <row r="50" spans="2:29">
      <c r="B50" s="4">
        <v>1965</v>
      </c>
      <c r="C50" s="413"/>
      <c r="D50" s="413"/>
      <c r="E50" s="413"/>
      <c r="F50" s="414"/>
      <c r="G50" s="412"/>
      <c r="H50" s="412"/>
      <c r="I50" s="413"/>
      <c r="J50" s="413"/>
      <c r="K50" s="413"/>
      <c r="L50" s="414"/>
      <c r="M50" s="412"/>
      <c r="N50" s="412"/>
      <c r="O50" s="413"/>
      <c r="P50" s="413"/>
      <c r="Q50" s="413"/>
      <c r="R50" s="414"/>
      <c r="S50" s="412"/>
      <c r="T50" s="412"/>
      <c r="U50" s="415"/>
      <c r="V50" s="415"/>
      <c r="W50" s="415"/>
      <c r="X50" s="416"/>
      <c r="Y50" s="415"/>
      <c r="Z50" s="415"/>
      <c r="AA50" s="415"/>
      <c r="AB50" s="415"/>
      <c r="AC50" s="415"/>
    </row>
    <row r="51" spans="2:29">
      <c r="B51" s="4">
        <v>1964</v>
      </c>
      <c r="C51" s="413"/>
      <c r="D51" s="413"/>
      <c r="E51" s="413"/>
      <c r="F51" s="414"/>
      <c r="G51" s="412"/>
      <c r="H51" s="412"/>
      <c r="I51" s="413"/>
      <c r="J51" s="413"/>
      <c r="K51" s="413"/>
      <c r="L51" s="414"/>
      <c r="M51" s="412"/>
      <c r="N51" s="412"/>
      <c r="O51" s="413"/>
      <c r="P51" s="413"/>
      <c r="Q51" s="413"/>
      <c r="R51" s="414"/>
      <c r="S51" s="412"/>
      <c r="T51" s="412"/>
      <c r="U51" s="415"/>
      <c r="V51" s="415"/>
      <c r="W51" s="415"/>
      <c r="X51" s="416"/>
      <c r="Y51" s="415"/>
      <c r="Z51" s="415"/>
      <c r="AA51" s="415"/>
      <c r="AB51" s="415"/>
      <c r="AC51" s="415"/>
    </row>
    <row r="52" spans="2:29">
      <c r="B52" s="4">
        <v>1963</v>
      </c>
      <c r="C52" s="413"/>
      <c r="D52" s="413"/>
      <c r="E52" s="413"/>
      <c r="F52" s="414"/>
      <c r="G52" s="412"/>
      <c r="H52" s="412"/>
      <c r="I52" s="413"/>
      <c r="J52" s="413"/>
      <c r="K52" s="413"/>
      <c r="L52" s="414"/>
      <c r="M52" s="412"/>
      <c r="N52" s="412"/>
      <c r="O52" s="413"/>
      <c r="P52" s="413"/>
      <c r="Q52" s="413"/>
      <c r="R52" s="414"/>
      <c r="S52" s="412"/>
      <c r="T52" s="412"/>
      <c r="U52" s="415"/>
      <c r="V52" s="415"/>
      <c r="W52" s="415"/>
      <c r="X52" s="416"/>
      <c r="Y52" s="415"/>
      <c r="Z52" s="415"/>
      <c r="AA52" s="415"/>
      <c r="AB52" s="415"/>
      <c r="AC52" s="415"/>
    </row>
    <row r="53" spans="2:29">
      <c r="B53" s="4">
        <v>1962</v>
      </c>
      <c r="C53" s="413"/>
      <c r="D53" s="413"/>
      <c r="E53" s="413"/>
      <c r="F53" s="414"/>
      <c r="G53" s="412"/>
      <c r="H53" s="412"/>
      <c r="I53" s="413"/>
      <c r="J53" s="413"/>
      <c r="K53" s="413"/>
      <c r="L53" s="414"/>
      <c r="M53" s="412"/>
      <c r="N53" s="412"/>
      <c r="O53" s="413"/>
      <c r="P53" s="413"/>
      <c r="Q53" s="413"/>
      <c r="R53" s="414"/>
      <c r="S53" s="412"/>
      <c r="T53" s="412"/>
      <c r="U53" s="415"/>
      <c r="V53" s="415"/>
      <c r="W53" s="415"/>
      <c r="X53" s="416"/>
      <c r="Y53" s="415"/>
      <c r="Z53" s="415"/>
      <c r="AA53" s="415"/>
      <c r="AB53" s="415"/>
      <c r="AC53" s="415"/>
    </row>
    <row r="54" spans="2:29">
      <c r="B54" s="4">
        <v>1961</v>
      </c>
      <c r="C54" s="413"/>
      <c r="D54" s="413"/>
      <c r="E54" s="413"/>
      <c r="F54" s="414"/>
      <c r="G54" s="412"/>
      <c r="H54" s="412"/>
      <c r="I54" s="413"/>
      <c r="J54" s="413"/>
      <c r="K54" s="413"/>
      <c r="L54" s="414"/>
      <c r="M54" s="412"/>
      <c r="N54" s="412"/>
      <c r="O54" s="413"/>
      <c r="P54" s="413"/>
      <c r="Q54" s="413"/>
      <c r="R54" s="414"/>
      <c r="S54" s="412"/>
      <c r="T54" s="412"/>
      <c r="U54" s="415"/>
      <c r="V54" s="415"/>
      <c r="W54" s="415"/>
      <c r="X54" s="416"/>
      <c r="Y54" s="415"/>
      <c r="Z54" s="415"/>
      <c r="AA54" s="415"/>
      <c r="AB54" s="415"/>
      <c r="AC54" s="415"/>
    </row>
    <row r="55" spans="2:29">
      <c r="B55" s="4">
        <v>1960</v>
      </c>
      <c r="C55" s="413"/>
      <c r="D55" s="413"/>
      <c r="E55" s="413"/>
      <c r="F55" s="414"/>
      <c r="G55" s="412"/>
      <c r="H55" s="412"/>
      <c r="I55" s="413"/>
      <c r="J55" s="413"/>
      <c r="K55" s="413"/>
      <c r="L55" s="414"/>
      <c r="M55" s="412"/>
      <c r="N55" s="412"/>
      <c r="O55" s="413"/>
      <c r="P55" s="413"/>
      <c r="Q55" s="413"/>
      <c r="R55" s="414"/>
      <c r="S55" s="412"/>
      <c r="T55" s="412"/>
      <c r="U55" s="415"/>
      <c r="V55" s="415"/>
      <c r="W55" s="415"/>
      <c r="X55" s="416"/>
      <c r="Y55" s="415"/>
      <c r="Z55" s="415"/>
      <c r="AA55" s="415"/>
      <c r="AB55" s="415"/>
      <c r="AC55" s="415"/>
    </row>
    <row r="56" spans="2:29">
      <c r="B56" s="4">
        <v>1959</v>
      </c>
      <c r="C56" s="413"/>
      <c r="D56" s="413"/>
      <c r="E56" s="413"/>
      <c r="F56" s="414"/>
      <c r="G56" s="412"/>
      <c r="H56" s="412"/>
      <c r="I56" s="413"/>
      <c r="J56" s="413"/>
      <c r="K56" s="413"/>
      <c r="L56" s="414"/>
      <c r="M56" s="412"/>
      <c r="N56" s="412"/>
      <c r="O56" s="413"/>
      <c r="P56" s="413"/>
      <c r="Q56" s="413"/>
      <c r="R56" s="414"/>
      <c r="S56" s="412"/>
      <c r="T56" s="412"/>
      <c r="U56" s="415"/>
      <c r="V56" s="415"/>
      <c r="W56" s="415"/>
      <c r="X56" s="416"/>
      <c r="Y56" s="415"/>
      <c r="Z56" s="415"/>
      <c r="AA56" s="415"/>
      <c r="AB56" s="415"/>
      <c r="AC56" s="415"/>
    </row>
    <row r="57" spans="2:29">
      <c r="B57" s="4">
        <v>1958</v>
      </c>
      <c r="C57" s="413"/>
      <c r="D57" s="413"/>
      <c r="E57" s="413"/>
      <c r="F57" s="414"/>
      <c r="G57" s="412"/>
      <c r="H57" s="412"/>
      <c r="I57" s="413"/>
      <c r="J57" s="413"/>
      <c r="K57" s="413"/>
      <c r="L57" s="414"/>
      <c r="M57" s="412"/>
      <c r="N57" s="412"/>
      <c r="O57" s="413"/>
      <c r="P57" s="413"/>
      <c r="Q57" s="413"/>
      <c r="R57" s="414"/>
      <c r="S57" s="412"/>
      <c r="T57" s="412"/>
      <c r="U57" s="415"/>
      <c r="V57" s="415"/>
      <c r="W57" s="415"/>
      <c r="X57" s="416"/>
      <c r="Y57" s="415"/>
      <c r="Z57" s="415"/>
      <c r="AA57" s="415"/>
      <c r="AB57" s="415"/>
      <c r="AC57" s="415"/>
    </row>
    <row r="58" spans="2:29">
      <c r="B58" s="4">
        <v>1957</v>
      </c>
      <c r="C58" s="413"/>
      <c r="D58" s="413"/>
      <c r="E58" s="413"/>
      <c r="F58" s="414"/>
      <c r="G58" s="412"/>
      <c r="H58" s="412"/>
      <c r="I58" s="413"/>
      <c r="J58" s="413"/>
      <c r="K58" s="413"/>
      <c r="L58" s="414"/>
      <c r="M58" s="412"/>
      <c r="N58" s="412"/>
      <c r="O58" s="413"/>
      <c r="P58" s="413"/>
      <c r="Q58" s="413"/>
      <c r="R58" s="414"/>
      <c r="S58" s="412"/>
      <c r="T58" s="412"/>
      <c r="U58" s="415"/>
      <c r="V58" s="415"/>
      <c r="W58" s="415"/>
      <c r="X58" s="416"/>
      <c r="Y58" s="415"/>
      <c r="Z58" s="415"/>
      <c r="AA58" s="415"/>
      <c r="AB58" s="415"/>
      <c r="AC58" s="415"/>
    </row>
    <row r="59" spans="2:29">
      <c r="B59" s="4">
        <v>1956</v>
      </c>
      <c r="C59" s="413"/>
      <c r="D59" s="413"/>
      <c r="E59" s="413"/>
      <c r="F59" s="414"/>
      <c r="G59" s="412"/>
      <c r="H59" s="412"/>
      <c r="I59" s="413"/>
      <c r="J59" s="413"/>
      <c r="K59" s="413"/>
      <c r="L59" s="414"/>
      <c r="M59" s="412"/>
      <c r="N59" s="412"/>
      <c r="O59" s="413"/>
      <c r="P59" s="413"/>
      <c r="Q59" s="413"/>
      <c r="R59" s="414"/>
      <c r="S59" s="412"/>
      <c r="T59" s="412"/>
      <c r="U59" s="415"/>
      <c r="V59" s="415"/>
      <c r="W59" s="415"/>
      <c r="X59" s="416"/>
      <c r="Y59" s="415"/>
      <c r="Z59" s="415"/>
      <c r="AA59" s="415"/>
      <c r="AB59" s="415"/>
      <c r="AC59" s="415"/>
    </row>
    <row r="60" spans="2:29">
      <c r="B60" s="4">
        <v>1955</v>
      </c>
      <c r="C60" s="413"/>
      <c r="D60" s="413"/>
      <c r="E60" s="413"/>
      <c r="F60" s="414"/>
      <c r="G60" s="412"/>
      <c r="H60" s="412"/>
      <c r="I60" s="413"/>
      <c r="J60" s="413"/>
      <c r="K60" s="413"/>
      <c r="L60" s="414"/>
      <c r="M60" s="412"/>
      <c r="N60" s="412"/>
      <c r="O60" s="413"/>
      <c r="P60" s="413"/>
      <c r="Q60" s="413"/>
      <c r="R60" s="414"/>
      <c r="S60" s="412"/>
      <c r="T60" s="412"/>
      <c r="U60" s="415"/>
      <c r="V60" s="415"/>
      <c r="W60" s="415"/>
      <c r="X60" s="416"/>
      <c r="Y60" s="415"/>
      <c r="Z60" s="415"/>
      <c r="AA60" s="415"/>
      <c r="AB60" s="415"/>
      <c r="AC60" s="415"/>
    </row>
    <row r="61" spans="2:29">
      <c r="B61" s="4">
        <v>1954</v>
      </c>
      <c r="C61" s="413"/>
      <c r="D61" s="413"/>
      <c r="E61" s="413"/>
      <c r="F61" s="414"/>
      <c r="G61" s="412"/>
      <c r="H61" s="412"/>
      <c r="I61" s="413"/>
      <c r="J61" s="413"/>
      <c r="K61" s="413"/>
      <c r="L61" s="414"/>
      <c r="M61" s="412"/>
      <c r="N61" s="412"/>
      <c r="O61" s="413"/>
      <c r="P61" s="413"/>
      <c r="Q61" s="413"/>
      <c r="R61" s="414"/>
      <c r="S61" s="412"/>
      <c r="T61" s="412"/>
      <c r="U61" s="415"/>
      <c r="V61" s="415"/>
      <c r="W61" s="415"/>
      <c r="X61" s="416"/>
      <c r="Y61" s="415"/>
      <c r="Z61" s="415"/>
      <c r="AA61" s="415"/>
      <c r="AB61" s="415"/>
      <c r="AC61" s="415"/>
    </row>
    <row r="62" spans="2:29">
      <c r="B62" s="4">
        <v>1953</v>
      </c>
      <c r="C62" s="413"/>
      <c r="D62" s="413"/>
      <c r="E62" s="413"/>
      <c r="F62" s="414"/>
      <c r="G62" s="412"/>
      <c r="H62" s="412"/>
      <c r="I62" s="413"/>
      <c r="J62" s="413"/>
      <c r="K62" s="413"/>
      <c r="L62" s="414"/>
      <c r="M62" s="412"/>
      <c r="N62" s="412"/>
      <c r="O62" s="413"/>
      <c r="P62" s="413"/>
      <c r="Q62" s="413"/>
      <c r="R62" s="414"/>
      <c r="S62" s="412"/>
      <c r="T62" s="412"/>
      <c r="U62" s="415"/>
      <c r="V62" s="415"/>
      <c r="W62" s="415"/>
      <c r="X62" s="416"/>
      <c r="Y62" s="415"/>
      <c r="Z62" s="415"/>
      <c r="AA62" s="415"/>
      <c r="AB62" s="415"/>
      <c r="AC62" s="415"/>
    </row>
    <row r="63" spans="2:29">
      <c r="B63" s="4">
        <v>1952</v>
      </c>
      <c r="C63" s="413"/>
      <c r="D63" s="413"/>
      <c r="E63" s="413"/>
      <c r="F63" s="414"/>
      <c r="G63" s="412"/>
      <c r="H63" s="412"/>
      <c r="I63" s="413"/>
      <c r="J63" s="413"/>
      <c r="K63" s="413"/>
      <c r="L63" s="414"/>
      <c r="M63" s="412"/>
      <c r="N63" s="412"/>
      <c r="O63" s="413"/>
      <c r="P63" s="413"/>
      <c r="Q63" s="413"/>
      <c r="R63" s="414"/>
      <c r="S63" s="412"/>
      <c r="T63" s="412"/>
      <c r="U63" s="415"/>
      <c r="V63" s="415"/>
      <c r="W63" s="415"/>
      <c r="X63" s="416"/>
      <c r="Y63" s="415"/>
      <c r="Z63" s="415"/>
      <c r="AA63" s="415"/>
      <c r="AB63" s="415"/>
      <c r="AC63" s="415"/>
    </row>
    <row r="64" spans="2:29">
      <c r="B64" s="4">
        <v>1951</v>
      </c>
      <c r="C64" s="413"/>
      <c r="D64" s="413"/>
      <c r="E64" s="413"/>
      <c r="F64" s="414"/>
      <c r="G64" s="412"/>
      <c r="H64" s="412"/>
      <c r="I64" s="413"/>
      <c r="J64" s="413"/>
      <c r="K64" s="413"/>
      <c r="L64" s="414"/>
      <c r="M64" s="412"/>
      <c r="N64" s="412"/>
      <c r="O64" s="413"/>
      <c r="P64" s="413"/>
      <c r="Q64" s="413"/>
      <c r="R64" s="414"/>
      <c r="S64" s="412"/>
      <c r="T64" s="412"/>
      <c r="U64" s="415"/>
      <c r="V64" s="415"/>
      <c r="W64" s="415"/>
      <c r="X64" s="416"/>
      <c r="Y64" s="415"/>
      <c r="Z64" s="415"/>
      <c r="AA64" s="415"/>
      <c r="AB64" s="415"/>
      <c r="AC64" s="415"/>
    </row>
    <row r="65" spans="2:29">
      <c r="B65" s="4">
        <v>1950</v>
      </c>
      <c r="C65" s="413"/>
      <c r="D65" s="413"/>
      <c r="E65" s="413"/>
      <c r="F65" s="414"/>
      <c r="G65" s="412"/>
      <c r="H65" s="412"/>
      <c r="I65" s="413"/>
      <c r="J65" s="413"/>
      <c r="K65" s="413"/>
      <c r="L65" s="414"/>
      <c r="M65" s="412"/>
      <c r="N65" s="412"/>
      <c r="O65" s="413"/>
      <c r="P65" s="413"/>
      <c r="Q65" s="413"/>
      <c r="R65" s="414"/>
      <c r="S65" s="412"/>
      <c r="T65" s="412"/>
      <c r="U65" s="415"/>
      <c r="V65" s="415"/>
      <c r="W65" s="415"/>
      <c r="X65" s="416"/>
      <c r="Y65" s="415"/>
      <c r="Z65" s="415"/>
      <c r="AA65" s="415"/>
      <c r="AB65" s="415"/>
      <c r="AC65" s="415"/>
    </row>
    <row r="66" spans="2:29">
      <c r="B66" s="4">
        <v>1949</v>
      </c>
      <c r="C66" s="413"/>
      <c r="D66" s="413"/>
      <c r="E66" s="413"/>
      <c r="F66" s="414"/>
      <c r="G66" s="412"/>
      <c r="H66" s="412"/>
      <c r="I66" s="413"/>
      <c r="J66" s="413"/>
      <c r="K66" s="413"/>
      <c r="L66" s="414"/>
      <c r="M66" s="412"/>
      <c r="N66" s="412"/>
      <c r="O66" s="413"/>
      <c r="P66" s="413"/>
      <c r="Q66" s="413"/>
      <c r="R66" s="414"/>
      <c r="S66" s="412"/>
      <c r="T66" s="412"/>
      <c r="U66" s="415"/>
      <c r="V66" s="415"/>
      <c r="W66" s="415"/>
      <c r="X66" s="416"/>
      <c r="Y66" s="415"/>
      <c r="Z66" s="415"/>
      <c r="AA66" s="415"/>
      <c r="AB66" s="415"/>
      <c r="AC66" s="415"/>
    </row>
    <row r="67" spans="2:29">
      <c r="B67" s="4">
        <v>1948</v>
      </c>
      <c r="C67" s="413"/>
      <c r="D67" s="413"/>
      <c r="E67" s="413"/>
      <c r="F67" s="414"/>
      <c r="G67" s="412"/>
      <c r="H67" s="412"/>
      <c r="I67" s="413"/>
      <c r="J67" s="413"/>
      <c r="K67" s="413"/>
      <c r="L67" s="414"/>
      <c r="M67" s="412"/>
      <c r="N67" s="412"/>
      <c r="O67" s="413"/>
      <c r="P67" s="413"/>
      <c r="Q67" s="413"/>
      <c r="R67" s="414"/>
      <c r="S67" s="412"/>
      <c r="T67" s="412"/>
      <c r="U67" s="415"/>
      <c r="V67" s="415"/>
      <c r="W67" s="415"/>
      <c r="X67" s="416"/>
      <c r="Y67" s="415"/>
      <c r="Z67" s="415"/>
      <c r="AA67" s="415"/>
      <c r="AB67" s="415"/>
      <c r="AC67" s="415"/>
    </row>
    <row r="68" spans="2:29">
      <c r="B68" s="4">
        <v>1947</v>
      </c>
      <c r="C68" s="413"/>
      <c r="D68" s="413"/>
      <c r="E68" s="413"/>
      <c r="F68" s="414"/>
      <c r="G68" s="412"/>
      <c r="H68" s="412"/>
      <c r="I68" s="413"/>
      <c r="J68" s="413"/>
      <c r="K68" s="413"/>
      <c r="L68" s="414"/>
      <c r="M68" s="412"/>
      <c r="N68" s="412"/>
      <c r="O68" s="413"/>
      <c r="P68" s="413"/>
      <c r="Q68" s="413"/>
      <c r="R68" s="414"/>
      <c r="S68" s="412"/>
      <c r="T68" s="412"/>
      <c r="U68" s="415"/>
      <c r="V68" s="415"/>
      <c r="W68" s="415"/>
      <c r="X68" s="416"/>
      <c r="Y68" s="415"/>
      <c r="Z68" s="415"/>
      <c r="AA68" s="415"/>
      <c r="AB68" s="415"/>
      <c r="AC68" s="415"/>
    </row>
    <row r="69" spans="2:29">
      <c r="B69" s="4">
        <v>1946</v>
      </c>
      <c r="C69" s="413"/>
      <c r="D69" s="413"/>
      <c r="E69" s="413"/>
      <c r="F69" s="414"/>
      <c r="G69" s="412"/>
      <c r="H69" s="412"/>
      <c r="I69" s="413"/>
      <c r="J69" s="413"/>
      <c r="K69" s="413"/>
      <c r="L69" s="414"/>
      <c r="M69" s="412"/>
      <c r="N69" s="412"/>
      <c r="O69" s="413"/>
      <c r="P69" s="413"/>
      <c r="Q69" s="413"/>
      <c r="R69" s="414"/>
      <c r="S69" s="412"/>
      <c r="T69" s="412"/>
      <c r="U69" s="415"/>
      <c r="V69" s="415"/>
      <c r="W69" s="415"/>
      <c r="X69" s="416"/>
      <c r="Y69" s="415"/>
      <c r="Z69" s="415"/>
      <c r="AA69" s="415"/>
      <c r="AB69" s="415"/>
      <c r="AC69" s="415"/>
    </row>
    <row r="70" spans="2:29">
      <c r="B70" s="4">
        <v>1945</v>
      </c>
      <c r="C70" s="413"/>
      <c r="D70" s="413"/>
      <c r="E70" s="413"/>
      <c r="F70" s="414"/>
      <c r="G70" s="412"/>
      <c r="H70" s="412"/>
      <c r="I70" s="413"/>
      <c r="J70" s="413"/>
      <c r="K70" s="413"/>
      <c r="L70" s="414"/>
      <c r="M70" s="412"/>
      <c r="N70" s="412"/>
      <c r="O70" s="413"/>
      <c r="P70" s="413"/>
      <c r="Q70" s="413"/>
      <c r="R70" s="414"/>
      <c r="S70" s="412"/>
      <c r="T70" s="412"/>
      <c r="U70" s="415"/>
      <c r="V70" s="415"/>
      <c r="W70" s="415"/>
      <c r="X70" s="416"/>
      <c r="Y70" s="415"/>
      <c r="Z70" s="415"/>
      <c r="AA70" s="415"/>
      <c r="AB70" s="415"/>
      <c r="AC70" s="415"/>
    </row>
    <row r="71" spans="2:29">
      <c r="B71" s="4">
        <v>1944</v>
      </c>
      <c r="C71" s="413"/>
      <c r="D71" s="413"/>
      <c r="E71" s="413"/>
      <c r="F71" s="414"/>
      <c r="G71" s="412"/>
      <c r="H71" s="412"/>
      <c r="I71" s="413"/>
      <c r="J71" s="413"/>
      <c r="K71" s="413"/>
      <c r="L71" s="414"/>
      <c r="M71" s="412"/>
      <c r="N71" s="412"/>
      <c r="O71" s="413"/>
      <c r="P71" s="413"/>
      <c r="Q71" s="413"/>
      <c r="R71" s="414"/>
      <c r="S71" s="412"/>
      <c r="T71" s="412"/>
      <c r="U71" s="415"/>
      <c r="V71" s="415"/>
      <c r="W71" s="415"/>
      <c r="X71" s="416"/>
      <c r="Y71" s="415"/>
      <c r="Z71" s="415"/>
      <c r="AA71" s="415"/>
      <c r="AB71" s="415"/>
      <c r="AC71" s="415"/>
    </row>
    <row r="72" spans="2:29">
      <c r="B72" s="4">
        <v>1943</v>
      </c>
      <c r="C72" s="413"/>
      <c r="D72" s="413"/>
      <c r="E72" s="413"/>
      <c r="F72" s="414"/>
      <c r="G72" s="412"/>
      <c r="H72" s="412"/>
      <c r="I72" s="413"/>
      <c r="J72" s="413"/>
      <c r="K72" s="413"/>
      <c r="L72" s="414"/>
      <c r="M72" s="412"/>
      <c r="N72" s="412"/>
      <c r="O72" s="413"/>
      <c r="P72" s="413"/>
      <c r="Q72" s="413"/>
      <c r="R72" s="414"/>
      <c r="S72" s="412"/>
      <c r="T72" s="412"/>
      <c r="U72" s="415"/>
      <c r="V72" s="415"/>
      <c r="W72" s="415"/>
      <c r="X72" s="416"/>
      <c r="Y72" s="415"/>
      <c r="Z72" s="415"/>
      <c r="AA72" s="415"/>
      <c r="AB72" s="415"/>
      <c r="AC72" s="415"/>
    </row>
    <row r="73" spans="2:29">
      <c r="B73" s="4">
        <v>1942</v>
      </c>
      <c r="C73" s="413"/>
      <c r="D73" s="413"/>
      <c r="E73" s="413"/>
      <c r="F73" s="414"/>
      <c r="G73" s="412"/>
      <c r="H73" s="412"/>
      <c r="I73" s="413"/>
      <c r="J73" s="413"/>
      <c r="K73" s="413"/>
      <c r="L73" s="414"/>
      <c r="M73" s="412"/>
      <c r="N73" s="412"/>
      <c r="O73" s="413"/>
      <c r="P73" s="413"/>
      <c r="Q73" s="413"/>
      <c r="R73" s="414"/>
      <c r="S73" s="412"/>
      <c r="T73" s="412"/>
      <c r="U73" s="415"/>
      <c r="V73" s="415"/>
      <c r="W73" s="415"/>
      <c r="X73" s="416"/>
      <c r="Y73" s="415"/>
      <c r="Z73" s="415"/>
      <c r="AA73" s="415"/>
      <c r="AB73" s="415"/>
      <c r="AC73" s="415"/>
    </row>
    <row r="74" spans="2:29">
      <c r="B74" s="4">
        <v>1941</v>
      </c>
      <c r="C74" s="413"/>
      <c r="D74" s="413"/>
      <c r="E74" s="413"/>
      <c r="F74" s="414"/>
      <c r="G74" s="412"/>
      <c r="H74" s="412"/>
      <c r="I74" s="413"/>
      <c r="J74" s="413"/>
      <c r="K74" s="413"/>
      <c r="L74" s="414"/>
      <c r="M74" s="412"/>
      <c r="N74" s="412"/>
      <c r="O74" s="413"/>
      <c r="P74" s="413"/>
      <c r="Q74" s="413"/>
      <c r="R74" s="414"/>
      <c r="S74" s="412"/>
      <c r="T74" s="412"/>
      <c r="U74" s="415"/>
      <c r="V74" s="415"/>
      <c r="W74" s="415"/>
      <c r="X74" s="416"/>
      <c r="Y74" s="415"/>
      <c r="Z74" s="415"/>
      <c r="AA74" s="415"/>
      <c r="AB74" s="415"/>
      <c r="AC74" s="415"/>
    </row>
    <row r="75" spans="2:29">
      <c r="B75" s="4">
        <v>1940</v>
      </c>
      <c r="C75" s="413"/>
      <c r="D75" s="413"/>
      <c r="E75" s="413"/>
      <c r="F75" s="414"/>
      <c r="G75" s="412"/>
      <c r="H75" s="412"/>
      <c r="I75" s="413"/>
      <c r="J75" s="413"/>
      <c r="K75" s="413"/>
      <c r="L75" s="414"/>
      <c r="M75" s="412"/>
      <c r="N75" s="412"/>
      <c r="O75" s="413"/>
      <c r="P75" s="413"/>
      <c r="Q75" s="413"/>
      <c r="R75" s="414"/>
      <c r="S75" s="412"/>
      <c r="T75" s="412"/>
      <c r="U75" s="415"/>
      <c r="V75" s="415"/>
      <c r="W75" s="415"/>
      <c r="X75" s="416"/>
      <c r="Y75" s="415"/>
      <c r="Z75" s="415"/>
      <c r="AA75" s="415"/>
      <c r="AB75" s="415"/>
      <c r="AC75" s="415"/>
    </row>
    <row r="76" spans="2:29">
      <c r="B76" s="4">
        <v>1939</v>
      </c>
      <c r="C76" s="413"/>
      <c r="D76" s="413"/>
      <c r="E76" s="413"/>
      <c r="F76" s="414"/>
      <c r="G76" s="412"/>
      <c r="H76" s="412"/>
      <c r="I76" s="413"/>
      <c r="J76" s="413"/>
      <c r="K76" s="413"/>
      <c r="L76" s="414"/>
      <c r="M76" s="412"/>
      <c r="N76" s="412"/>
      <c r="O76" s="413"/>
      <c r="P76" s="413"/>
      <c r="Q76" s="413"/>
      <c r="R76" s="414"/>
      <c r="S76" s="412"/>
      <c r="T76" s="412"/>
      <c r="U76" s="415"/>
      <c r="V76" s="415"/>
      <c r="W76" s="415"/>
      <c r="X76" s="416"/>
      <c r="Y76" s="415"/>
      <c r="Z76" s="415"/>
      <c r="AA76" s="415"/>
      <c r="AB76" s="415"/>
      <c r="AC76" s="415"/>
    </row>
    <row r="77" spans="2:29">
      <c r="B77" s="4">
        <v>1938</v>
      </c>
      <c r="C77" s="413"/>
      <c r="D77" s="413"/>
      <c r="E77" s="413"/>
      <c r="F77" s="414"/>
      <c r="G77" s="412"/>
      <c r="H77" s="412"/>
      <c r="I77" s="413"/>
      <c r="J77" s="413"/>
      <c r="K77" s="413"/>
      <c r="L77" s="414"/>
      <c r="M77" s="412"/>
      <c r="N77" s="412"/>
      <c r="O77" s="413"/>
      <c r="P77" s="413"/>
      <c r="Q77" s="413"/>
      <c r="R77" s="414"/>
      <c r="S77" s="412"/>
      <c r="T77" s="412"/>
      <c r="U77" s="415"/>
      <c r="V77" s="415"/>
      <c r="W77" s="415"/>
      <c r="X77" s="416"/>
      <c r="Y77" s="415"/>
      <c r="Z77" s="415"/>
      <c r="AA77" s="415"/>
      <c r="AB77" s="415"/>
      <c r="AC77" s="415"/>
    </row>
    <row r="78" spans="2:29">
      <c r="B78" s="4">
        <v>1937</v>
      </c>
      <c r="C78" s="413"/>
      <c r="D78" s="413"/>
      <c r="E78" s="413"/>
      <c r="F78" s="414"/>
      <c r="G78" s="412"/>
      <c r="H78" s="412"/>
      <c r="I78" s="413"/>
      <c r="J78" s="413"/>
      <c r="K78" s="413"/>
      <c r="L78" s="414"/>
      <c r="M78" s="412"/>
      <c r="N78" s="412"/>
      <c r="O78" s="413"/>
      <c r="P78" s="413"/>
      <c r="Q78" s="413"/>
      <c r="R78" s="414"/>
      <c r="S78" s="412"/>
      <c r="T78" s="412"/>
      <c r="U78" s="415"/>
      <c r="V78" s="415"/>
      <c r="W78" s="415"/>
      <c r="X78" s="416"/>
      <c r="Y78" s="415"/>
      <c r="Z78" s="415"/>
      <c r="AA78" s="415"/>
      <c r="AB78" s="415"/>
      <c r="AC78" s="415"/>
    </row>
    <row r="79" spans="2:29">
      <c r="B79" s="4">
        <v>1936</v>
      </c>
      <c r="C79" s="413"/>
      <c r="D79" s="413"/>
      <c r="E79" s="413"/>
      <c r="F79" s="414"/>
      <c r="G79" s="412"/>
      <c r="H79" s="412"/>
      <c r="I79" s="413"/>
      <c r="J79" s="413"/>
      <c r="K79" s="413"/>
      <c r="L79" s="414"/>
      <c r="M79" s="412"/>
      <c r="N79" s="412"/>
      <c r="O79" s="413"/>
      <c r="P79" s="413"/>
      <c r="Q79" s="413"/>
      <c r="R79" s="414"/>
      <c r="S79" s="412"/>
      <c r="T79" s="412"/>
      <c r="U79" s="415"/>
      <c r="V79" s="415"/>
      <c r="W79" s="415"/>
      <c r="X79" s="416"/>
      <c r="Y79" s="415"/>
      <c r="Z79" s="415"/>
      <c r="AA79" s="415"/>
      <c r="AB79" s="415"/>
      <c r="AC79" s="415"/>
    </row>
    <row r="80" spans="2:29">
      <c r="B80" s="4">
        <v>1935</v>
      </c>
      <c r="C80" s="413"/>
      <c r="D80" s="413"/>
      <c r="E80" s="413"/>
      <c r="F80" s="414"/>
      <c r="G80" s="412"/>
      <c r="H80" s="412"/>
      <c r="I80" s="413"/>
      <c r="J80" s="413"/>
      <c r="K80" s="413"/>
      <c r="L80" s="414"/>
      <c r="M80" s="412"/>
      <c r="N80" s="412"/>
      <c r="O80" s="413"/>
      <c r="P80" s="413"/>
      <c r="Q80" s="413"/>
      <c r="R80" s="414"/>
      <c r="S80" s="412"/>
      <c r="T80" s="412"/>
      <c r="U80" s="415"/>
      <c r="V80" s="415"/>
      <c r="W80" s="415"/>
      <c r="X80" s="416"/>
      <c r="Y80" s="415"/>
      <c r="Z80" s="415"/>
      <c r="AA80" s="415"/>
      <c r="AB80" s="415"/>
      <c r="AC80" s="415"/>
    </row>
    <row r="81" spans="2:29">
      <c r="B81" s="4">
        <v>1934</v>
      </c>
      <c r="C81" s="413"/>
      <c r="D81" s="413"/>
      <c r="E81" s="413"/>
      <c r="F81" s="414"/>
      <c r="G81" s="412"/>
      <c r="H81" s="412"/>
      <c r="I81" s="413"/>
      <c r="J81" s="413"/>
      <c r="K81" s="413"/>
      <c r="L81" s="414"/>
      <c r="M81" s="412"/>
      <c r="N81" s="412"/>
      <c r="O81" s="413"/>
      <c r="P81" s="413"/>
      <c r="Q81" s="413"/>
      <c r="R81" s="414"/>
      <c r="S81" s="412"/>
      <c r="T81" s="412"/>
      <c r="U81" s="415"/>
      <c r="V81" s="415"/>
      <c r="W81" s="415"/>
      <c r="X81" s="416"/>
      <c r="Y81" s="415"/>
      <c r="Z81" s="415"/>
      <c r="AA81" s="415"/>
      <c r="AB81" s="415"/>
      <c r="AC81" s="415"/>
    </row>
    <row r="82" spans="2:29">
      <c r="B82" s="4">
        <v>1933</v>
      </c>
      <c r="C82" s="413"/>
      <c r="D82" s="413"/>
      <c r="E82" s="413"/>
      <c r="F82" s="414"/>
      <c r="G82" s="412"/>
      <c r="H82" s="412"/>
      <c r="I82" s="413"/>
      <c r="J82" s="413"/>
      <c r="K82" s="413"/>
      <c r="L82" s="414"/>
      <c r="M82" s="412"/>
      <c r="N82" s="412"/>
      <c r="O82" s="413"/>
      <c r="P82" s="413"/>
      <c r="Q82" s="413"/>
      <c r="R82" s="414"/>
      <c r="S82" s="412"/>
      <c r="T82" s="412"/>
      <c r="U82" s="415"/>
      <c r="V82" s="415"/>
      <c r="W82" s="415"/>
      <c r="X82" s="416"/>
      <c r="Y82" s="415"/>
      <c r="Z82" s="415"/>
      <c r="AA82" s="415"/>
      <c r="AB82" s="415"/>
      <c r="AC82" s="415"/>
    </row>
    <row r="83" spans="2:29">
      <c r="B83" s="4">
        <v>1932</v>
      </c>
      <c r="C83" s="413"/>
      <c r="D83" s="413"/>
      <c r="E83" s="413"/>
      <c r="F83" s="414"/>
      <c r="G83" s="412"/>
      <c r="H83" s="412"/>
      <c r="I83" s="413"/>
      <c r="J83" s="413"/>
      <c r="K83" s="413"/>
      <c r="L83" s="414"/>
      <c r="M83" s="412"/>
      <c r="N83" s="412"/>
      <c r="O83" s="413"/>
      <c r="P83" s="413"/>
      <c r="Q83" s="413"/>
      <c r="R83" s="414"/>
      <c r="S83" s="412"/>
      <c r="T83" s="412"/>
      <c r="U83" s="415"/>
      <c r="V83" s="415"/>
      <c r="W83" s="415"/>
      <c r="X83" s="416"/>
      <c r="Y83" s="415"/>
      <c r="Z83" s="415"/>
      <c r="AA83" s="415"/>
      <c r="AB83" s="415"/>
      <c r="AC83" s="415"/>
    </row>
    <row r="84" spans="2:29">
      <c r="B84" s="4">
        <v>1931</v>
      </c>
      <c r="C84" s="413"/>
      <c r="D84" s="413"/>
      <c r="E84" s="413"/>
      <c r="F84" s="414"/>
      <c r="G84" s="412"/>
      <c r="H84" s="412"/>
      <c r="I84" s="413"/>
      <c r="J84" s="413"/>
      <c r="K84" s="413"/>
      <c r="L84" s="414"/>
      <c r="M84" s="412"/>
      <c r="N84" s="412"/>
      <c r="O84" s="413"/>
      <c r="P84" s="413"/>
      <c r="Q84" s="413"/>
      <c r="R84" s="414"/>
      <c r="S84" s="412"/>
      <c r="T84" s="412"/>
      <c r="U84" s="415"/>
      <c r="V84" s="415"/>
      <c r="W84" s="415"/>
      <c r="X84" s="416"/>
      <c r="Y84" s="415"/>
      <c r="Z84" s="415"/>
      <c r="AA84" s="415"/>
      <c r="AB84" s="415"/>
      <c r="AC84" s="415"/>
    </row>
    <row r="85" spans="2:29">
      <c r="B85" s="4">
        <v>1930</v>
      </c>
      <c r="C85" s="413"/>
      <c r="D85" s="413"/>
      <c r="E85" s="413"/>
      <c r="F85" s="414"/>
      <c r="G85" s="412"/>
      <c r="H85" s="412"/>
      <c r="I85" s="413"/>
      <c r="J85" s="413"/>
      <c r="K85" s="413"/>
      <c r="L85" s="414"/>
      <c r="M85" s="412"/>
      <c r="N85" s="412"/>
      <c r="O85" s="413"/>
      <c r="P85" s="413"/>
      <c r="Q85" s="413"/>
      <c r="R85" s="414"/>
      <c r="S85" s="412"/>
      <c r="T85" s="412"/>
      <c r="U85" s="415"/>
      <c r="V85" s="415"/>
      <c r="W85" s="415"/>
      <c r="X85" s="416"/>
      <c r="Y85" s="415"/>
      <c r="Z85" s="415"/>
      <c r="AA85" s="415"/>
      <c r="AB85" s="415"/>
      <c r="AC85" s="415"/>
    </row>
    <row r="86" spans="2:29">
      <c r="B86" s="4">
        <v>1929</v>
      </c>
      <c r="C86" s="413"/>
      <c r="D86" s="413"/>
      <c r="E86" s="413"/>
      <c r="F86" s="414"/>
      <c r="G86" s="412"/>
      <c r="H86" s="412"/>
      <c r="I86" s="413"/>
      <c r="J86" s="413"/>
      <c r="K86" s="413"/>
      <c r="L86" s="414"/>
      <c r="M86" s="412"/>
      <c r="N86" s="412"/>
      <c r="O86" s="413"/>
      <c r="P86" s="413"/>
      <c r="Q86" s="413"/>
      <c r="R86" s="414"/>
      <c r="S86" s="412"/>
      <c r="T86" s="412"/>
      <c r="U86" s="415"/>
      <c r="V86" s="415"/>
      <c r="W86" s="415"/>
      <c r="X86" s="416"/>
      <c r="Y86" s="415"/>
      <c r="Z86" s="415"/>
      <c r="AA86" s="415"/>
      <c r="AB86" s="415"/>
      <c r="AC86" s="415"/>
    </row>
    <row r="87" spans="2:29">
      <c r="B87" s="4">
        <v>1928</v>
      </c>
      <c r="C87" s="413"/>
      <c r="D87" s="413"/>
      <c r="E87" s="413"/>
      <c r="F87" s="414"/>
      <c r="G87" s="412"/>
      <c r="H87" s="412"/>
      <c r="I87" s="413"/>
      <c r="J87" s="413"/>
      <c r="K87" s="413"/>
      <c r="L87" s="414"/>
      <c r="M87" s="412"/>
      <c r="N87" s="412"/>
      <c r="O87" s="413"/>
      <c r="P87" s="413"/>
      <c r="Q87" s="413"/>
      <c r="R87" s="414"/>
      <c r="S87" s="412"/>
      <c r="T87" s="412"/>
      <c r="U87" s="415"/>
      <c r="V87" s="415"/>
      <c r="W87" s="415"/>
      <c r="X87" s="416"/>
      <c r="Y87" s="415"/>
      <c r="Z87" s="415"/>
      <c r="AA87" s="415"/>
      <c r="AB87" s="415"/>
      <c r="AC87" s="415"/>
    </row>
    <row r="88" spans="2:29">
      <c r="B88" s="4">
        <v>1927</v>
      </c>
      <c r="C88" s="413"/>
      <c r="D88" s="413"/>
      <c r="E88" s="413"/>
      <c r="F88" s="414"/>
      <c r="G88" s="412"/>
      <c r="H88" s="412"/>
      <c r="I88" s="413"/>
      <c r="J88" s="413"/>
      <c r="K88" s="413"/>
      <c r="L88" s="414"/>
      <c r="M88" s="412"/>
      <c r="N88" s="412"/>
      <c r="O88" s="413"/>
      <c r="P88" s="413"/>
      <c r="Q88" s="413"/>
      <c r="R88" s="414"/>
      <c r="S88" s="412"/>
      <c r="T88" s="412"/>
      <c r="U88" s="415"/>
      <c r="V88" s="415"/>
      <c r="W88" s="415"/>
      <c r="X88" s="416"/>
      <c r="Y88" s="415"/>
      <c r="Z88" s="415"/>
      <c r="AA88" s="415"/>
      <c r="AB88" s="415"/>
      <c r="AC88" s="415"/>
    </row>
    <row r="89" spans="2:29">
      <c r="B89" s="4">
        <v>1926</v>
      </c>
      <c r="C89" s="413"/>
      <c r="D89" s="413"/>
      <c r="E89" s="413"/>
      <c r="F89" s="414"/>
      <c r="G89" s="412"/>
      <c r="H89" s="412"/>
      <c r="I89" s="413"/>
      <c r="J89" s="413"/>
      <c r="K89" s="413"/>
      <c r="L89" s="414"/>
      <c r="M89" s="412"/>
      <c r="N89" s="412"/>
      <c r="O89" s="413"/>
      <c r="P89" s="413"/>
      <c r="Q89" s="413"/>
      <c r="R89" s="414"/>
      <c r="S89" s="412"/>
      <c r="T89" s="412"/>
      <c r="U89" s="415"/>
      <c r="V89" s="415"/>
      <c r="W89" s="415"/>
      <c r="X89" s="416"/>
      <c r="Y89" s="415"/>
      <c r="Z89" s="415"/>
      <c r="AA89" s="415"/>
      <c r="AB89" s="415"/>
      <c r="AC89" s="415"/>
    </row>
    <row r="90" spans="2:29">
      <c r="B90" s="4">
        <v>1925</v>
      </c>
      <c r="C90" s="413"/>
      <c r="D90" s="413"/>
      <c r="E90" s="413"/>
      <c r="F90" s="414"/>
      <c r="G90" s="412"/>
      <c r="H90" s="412"/>
      <c r="I90" s="413"/>
      <c r="J90" s="413"/>
      <c r="K90" s="413"/>
      <c r="L90" s="414"/>
      <c r="M90" s="412"/>
      <c r="N90" s="412"/>
      <c r="O90" s="413"/>
      <c r="P90" s="413"/>
      <c r="Q90" s="413"/>
      <c r="R90" s="414"/>
      <c r="S90" s="412"/>
      <c r="T90" s="412"/>
      <c r="U90" s="415"/>
      <c r="V90" s="415"/>
      <c r="W90" s="415"/>
      <c r="X90" s="416"/>
      <c r="Y90" s="415"/>
      <c r="Z90" s="415"/>
      <c r="AA90" s="415"/>
      <c r="AB90" s="415"/>
      <c r="AC90" s="415"/>
    </row>
    <row r="91" spans="2:29">
      <c r="B91" s="4">
        <v>1924</v>
      </c>
      <c r="C91" s="413"/>
      <c r="D91" s="413"/>
      <c r="E91" s="413"/>
      <c r="F91" s="414"/>
      <c r="G91" s="412"/>
      <c r="H91" s="412"/>
      <c r="I91" s="413"/>
      <c r="J91" s="413"/>
      <c r="K91" s="413"/>
      <c r="L91" s="414"/>
      <c r="M91" s="412"/>
      <c r="N91" s="412"/>
      <c r="O91" s="413"/>
      <c r="P91" s="413"/>
      <c r="Q91" s="413"/>
      <c r="R91" s="414"/>
      <c r="S91" s="412"/>
      <c r="T91" s="412"/>
      <c r="U91" s="415"/>
      <c r="V91" s="415"/>
      <c r="W91" s="415"/>
      <c r="X91" s="416"/>
      <c r="Y91" s="415"/>
      <c r="Z91" s="415"/>
      <c r="AA91" s="415"/>
      <c r="AB91" s="415"/>
      <c r="AC91" s="415"/>
    </row>
    <row r="92" spans="2:29">
      <c r="B92" s="41" t="s">
        <v>745</v>
      </c>
      <c r="C92" s="413"/>
      <c r="D92" s="413"/>
      <c r="E92" s="413"/>
      <c r="F92" s="414"/>
      <c r="G92" s="412"/>
      <c r="H92" s="412"/>
      <c r="I92" s="413"/>
      <c r="J92" s="413"/>
      <c r="K92" s="413"/>
      <c r="L92" s="414"/>
      <c r="M92" s="412"/>
      <c r="N92" s="412"/>
      <c r="O92" s="413"/>
      <c r="P92" s="413"/>
      <c r="Q92" s="413"/>
      <c r="R92" s="414"/>
      <c r="S92" s="412"/>
      <c r="T92" s="412"/>
      <c r="U92" s="415"/>
      <c r="V92" s="415"/>
      <c r="W92" s="415"/>
      <c r="X92" s="416"/>
      <c r="Y92" s="415"/>
      <c r="Z92" s="415"/>
      <c r="AA92" s="415"/>
      <c r="AB92" s="415"/>
      <c r="AC92" s="415"/>
    </row>
  </sheetData>
  <sheetProtection algorithmName="SHA-512" hashValue="2j3RUSW89huQLZTBe+NPU6d22Xk5ksbAWAGMR9W68wpR31bDLhH7web9DMobzMX4VsCHYUU29jirZO1PjFomdA==" saltValue="2JaWnNLT/nXK6jwKBJIOjg==" spinCount="100000" sheet="1" objects="1" scenarios="1"/>
  <mergeCells count="22">
    <mergeCell ref="C7:E7"/>
    <mergeCell ref="C8:E8"/>
    <mergeCell ref="F7:H7"/>
    <mergeCell ref="F8:H8"/>
    <mergeCell ref="I7:K7"/>
    <mergeCell ref="I8:K8"/>
    <mergeCell ref="B3:H3"/>
    <mergeCell ref="B2:H2"/>
    <mergeCell ref="AA7:AC7"/>
    <mergeCell ref="AA8:AC8"/>
    <mergeCell ref="O8:Q8"/>
    <mergeCell ref="R7:T7"/>
    <mergeCell ref="R8:T8"/>
    <mergeCell ref="U8:W8"/>
    <mergeCell ref="U7:W7"/>
    <mergeCell ref="X7:Z7"/>
    <mergeCell ref="X8:Z8"/>
    <mergeCell ref="B4:H4"/>
    <mergeCell ref="B5:H5"/>
    <mergeCell ref="L7:N7"/>
    <mergeCell ref="L8:N8"/>
    <mergeCell ref="O7:Q7"/>
  </mergeCells>
  <conditionalFormatting sqref="C7:Q7">
    <cfRule type="expression" dxfId="45" priority="2">
      <formula>$B$23="Standaard methode"</formula>
    </cfRule>
  </conditionalFormatting>
  <conditionalFormatting sqref="F8:H8 F10:H92">
    <cfRule type="expression" dxfId="44" priority="13">
      <formula>$B$23="Standaard methode"</formula>
    </cfRule>
  </conditionalFormatting>
  <conditionalFormatting sqref="L8:N8 L10:N92">
    <cfRule type="expression" dxfId="43" priority="10">
      <formula>$B$23="Standaard methode"</formula>
    </cfRule>
  </conditionalFormatting>
  <conditionalFormatting sqref="R7:T8 R10:T92">
    <cfRule type="expression" dxfId="42" priority="1">
      <formula>$B$23="Standaard methode"</formula>
    </cfRule>
  </conditionalFormatting>
  <conditionalFormatting sqref="X8:Z8 X10:Z92">
    <cfRule type="expression" dxfId="41" priority="3">
      <formula>$B$23="Standaard methode"</formula>
    </cfRule>
  </conditionalFormatting>
  <pageMargins left="0.25" right="0.25" top="0.75" bottom="0.75" header="0.3" footer="0.3"/>
  <pageSetup paperSize="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88E40-C798-41AF-A5BC-FD2BDE8FE139}">
  <sheetPr codeName="Blad3">
    <tabColor rgb="FF6E9FD7"/>
    <pageSetUpPr fitToPage="1"/>
  </sheetPr>
  <dimension ref="A1:I59"/>
  <sheetViews>
    <sheetView showGridLines="0" zoomScaleNormal="100" workbookViewId="0">
      <selection activeCell="C6" sqref="C6"/>
    </sheetView>
  </sheetViews>
  <sheetFormatPr defaultRowHeight="15"/>
  <cols>
    <col min="2" max="2" width="54.85546875" style="24" customWidth="1"/>
    <col min="3" max="3" width="51.85546875" style="24" customWidth="1"/>
    <col min="4" max="4" width="44.28515625" style="24" customWidth="1"/>
    <col min="5" max="5" width="36" style="24" customWidth="1"/>
    <col min="6" max="6" width="42.5703125" customWidth="1"/>
    <col min="7" max="8" width="9.140625" style="112" hidden="1" customWidth="1"/>
  </cols>
  <sheetData>
    <row r="1" spans="1:8">
      <c r="G1" s="112" t="s">
        <v>3</v>
      </c>
    </row>
    <row r="2" spans="1:8">
      <c r="B2" s="620" t="s">
        <v>138</v>
      </c>
      <c r="C2" s="620"/>
    </row>
    <row r="3" spans="1:8" ht="62.25" customHeight="1">
      <c r="B3" s="619" t="s">
        <v>139</v>
      </c>
      <c r="C3" s="619"/>
    </row>
    <row r="4" spans="1:8" ht="51.6" customHeight="1">
      <c r="B4" s="617" t="s">
        <v>140</v>
      </c>
      <c r="C4" s="617"/>
    </row>
    <row r="5" spans="1:8" ht="77.25" customHeight="1">
      <c r="B5" s="618" t="s">
        <v>141</v>
      </c>
      <c r="C5" s="618"/>
    </row>
    <row r="6" spans="1:8">
      <c r="H6" s="112" t="s">
        <v>3</v>
      </c>
    </row>
    <row r="7" spans="1:8">
      <c r="A7" s="211"/>
      <c r="B7" s="124" t="s">
        <v>142</v>
      </c>
      <c r="C7" s="120" t="s">
        <v>143</v>
      </c>
      <c r="D7" s="121" t="s">
        <v>144</v>
      </c>
      <c r="E7" s="122" t="s">
        <v>1</v>
      </c>
      <c r="F7" s="123" t="s">
        <v>145</v>
      </c>
    </row>
    <row r="8" spans="1:8" ht="90">
      <c r="A8" s="29"/>
      <c r="B8" s="83"/>
      <c r="C8" s="168"/>
      <c r="D8" s="491" t="s">
        <v>146</v>
      </c>
      <c r="E8" s="34" t="s">
        <v>147</v>
      </c>
      <c r="F8" s="86" t="s">
        <v>148</v>
      </c>
    </row>
    <row r="9" spans="1:8">
      <c r="A9" s="219">
        <v>1</v>
      </c>
      <c r="B9" s="621" t="s">
        <v>149</v>
      </c>
      <c r="C9" s="621"/>
      <c r="D9" s="621"/>
      <c r="E9" s="621"/>
      <c r="F9" s="621"/>
      <c r="G9" s="347" t="s">
        <v>7</v>
      </c>
      <c r="H9" s="347" t="s">
        <v>150</v>
      </c>
    </row>
    <row r="10" spans="1:8">
      <c r="A10" s="610" t="s">
        <v>151</v>
      </c>
      <c r="B10" s="613" t="s">
        <v>152</v>
      </c>
      <c r="C10" s="173" t="s">
        <v>153</v>
      </c>
      <c r="D10" s="614" t="s">
        <v>12</v>
      </c>
      <c r="E10" s="615"/>
      <c r="F10" s="616"/>
      <c r="G10" s="112">
        <v>1</v>
      </c>
      <c r="H10" s="112" t="s">
        <v>3</v>
      </c>
    </row>
    <row r="11" spans="1:8" ht="31.5" customHeight="1">
      <c r="A11" s="610"/>
      <c r="B11" s="613"/>
      <c r="C11" s="247" t="s">
        <v>154</v>
      </c>
      <c r="D11" s="614"/>
      <c r="E11" s="615"/>
      <c r="F11" s="616"/>
    </row>
    <row r="12" spans="1:8" ht="15.6" customHeight="1">
      <c r="A12" s="587" t="s">
        <v>155</v>
      </c>
      <c r="B12" s="580" t="str">
        <f>IF($D$10="N.v.t. (fonds heeft geen VO)", "Deze vraag hoeft u niet te beantwoorden","Heeft het fonds aan het VO de informatie verstrekt bedoeld in artikel 46b, tweede lid BUPW?")</f>
        <v>Heeft het fonds aan het VO de informatie verstrekt bedoeld in artikel 46b, tweede lid BUPW?</v>
      </c>
      <c r="C12" s="183" t="s">
        <v>156</v>
      </c>
      <c r="D12" s="582" t="s">
        <v>12</v>
      </c>
      <c r="E12" s="584" t="str">
        <f>IF($D12="Nee", "Geef een toelichting waarom niet","")</f>
        <v/>
      </c>
      <c r="F12" s="585"/>
      <c r="G12" s="112">
        <f>IF(D$10="N.v.t. (fonds heeft geen VO)",0,1)</f>
        <v>1</v>
      </c>
      <c r="H12" s="360" t="str">
        <f>IF($D$10="N.v.t. (fonds heeft geen VO)", 0,H$6)</f>
        <v>0+</v>
      </c>
    </row>
    <row r="13" spans="1:8" ht="33.950000000000003" customHeight="1">
      <c r="A13" s="588"/>
      <c r="B13" s="581"/>
      <c r="C13" s="475" t="s">
        <v>157</v>
      </c>
      <c r="D13" s="583"/>
      <c r="E13" s="577"/>
      <c r="F13" s="586"/>
      <c r="H13" s="360"/>
    </row>
    <row r="14" spans="1:8" ht="30">
      <c r="A14" s="553" t="s">
        <v>158</v>
      </c>
      <c r="B14" s="175" t="str">
        <f>IF($D$10="N.v.t. (fonds heeft geen VO)", "Deze vraag hoeft u niet te beantwoorden","Welke aandachtspunten of overwegingen heeft het VO in haar  advies meegegeven?")</f>
        <v>Welke aandachtspunten of overwegingen heeft het VO in haar  advies meegegeven?</v>
      </c>
      <c r="C14" s="177" t="s">
        <v>153</v>
      </c>
      <c r="D14" s="369"/>
      <c r="E14" s="370"/>
      <c r="F14" s="426"/>
      <c r="G14" s="112">
        <f t="shared" ref="G14:G24" si="0">IF(D$10="N.v.t. (fonds heeft geen VO)",0,1)</f>
        <v>1</v>
      </c>
      <c r="H14" s="360" t="str">
        <f>IF($D$10="N.v.t. (fonds heeft geen VO)", 0,H$6)</f>
        <v>0+</v>
      </c>
    </row>
    <row r="15" spans="1:8" ht="30">
      <c r="A15" s="553" t="s">
        <v>159</v>
      </c>
      <c r="B15" s="175" t="str">
        <f>IF($D$10="N.v.t. (fonds heeft geen VO)", "Deze vraag hoeft u niet te beantwoorden","Hoe heeft het bestuur met deze aandachtspunten of overwegingen rekening gehouden en waarom?")</f>
        <v>Hoe heeft het bestuur met deze aandachtspunten of overwegingen rekening gehouden en waarom?</v>
      </c>
      <c r="C15" s="177" t="s">
        <v>153</v>
      </c>
      <c r="D15" s="369"/>
      <c r="E15" s="370"/>
      <c r="F15" s="426"/>
      <c r="G15" s="112">
        <f t="shared" si="0"/>
        <v>1</v>
      </c>
      <c r="H15" s="360" t="str">
        <f>IF($D$10="N.v.t. (fonds heeft geen VO)", 0,H$6)</f>
        <v>0+</v>
      </c>
    </row>
    <row r="16" spans="1:8">
      <c r="A16" s="610" t="s">
        <v>160</v>
      </c>
      <c r="B16" s="611" t="str">
        <f>IF($D$10="N.v.t. (fonds heeft geen VO)", "Deze vraag hoeft u niet te beantwoorden","Heeft het fonds het advies van het VO overgenomen in het invaarbesluit?")</f>
        <v>Heeft het fonds het advies van het VO overgenomen in het invaarbesluit?</v>
      </c>
      <c r="C16" s="178" t="s">
        <v>153</v>
      </c>
      <c r="D16" s="608" t="s">
        <v>12</v>
      </c>
      <c r="E16" s="612" t="str">
        <f>IF($D16="Nee, helemaal niet overgenomen", "Geef een toelichting waarom niet",IF($D16="Ja, gedeeltelijk overgenomen","Geef een toelichting op het deel van het advies dat u niet heeft overgenomen",""))</f>
        <v/>
      </c>
      <c r="F16" s="609"/>
      <c r="G16" s="112">
        <f t="shared" si="0"/>
        <v>1</v>
      </c>
      <c r="H16" s="360" t="str">
        <f>IF($D$10="N.v.t. (fonds heeft geen VO)", 0,H$6)</f>
        <v>0+</v>
      </c>
    </row>
    <row r="17" spans="1:9">
      <c r="A17" s="610"/>
      <c r="B17" s="611"/>
      <c r="C17" s="179" t="s">
        <v>161</v>
      </c>
      <c r="D17" s="608"/>
      <c r="E17" s="612"/>
      <c r="F17" s="609"/>
      <c r="H17" s="360"/>
    </row>
    <row r="18" spans="1:9" ht="45" customHeight="1">
      <c r="A18" s="552" t="s">
        <v>162</v>
      </c>
      <c r="B18" s="175" t="str">
        <f>IF($D$10="N.v.t. (fonds heeft geen VO)", "Deze vraag hoeft u niet te beantwoorden","Heeft of hebben één of meer geledingen van het VO een negatief advies gegeven over het voornemen tot invaren?")</f>
        <v>Heeft of hebben één of meer geledingen van het VO een negatief advies gegeven over het voornemen tot invaren?</v>
      </c>
      <c r="C18" s="177" t="s">
        <v>163</v>
      </c>
      <c r="D18" s="483" t="s">
        <v>12</v>
      </c>
      <c r="E18" s="370"/>
      <c r="F18" s="426"/>
      <c r="G18" s="112">
        <f t="shared" ref="G18" si="1">IF(D$10="N.v.t. (fonds heeft geen VO)",0,1)</f>
        <v>1</v>
      </c>
      <c r="H18" s="360" t="str">
        <f>IF($D$10="N.v.t. (fonds heeft geen VO)", 0,H$6)</f>
        <v>0+</v>
      </c>
    </row>
    <row r="19" spans="1:9" ht="63.6" customHeight="1">
      <c r="A19" s="552" t="s">
        <v>164</v>
      </c>
      <c r="B19" s="175" t="str">
        <f>IF($D$18="Ja","Heeft het fonds de betrokken sociale partners gevraagd het besluit tot invaren te heroverwegen?","Deze vraag hoeft u niet te beantwoorden")</f>
        <v>Deze vraag hoeft u niet te beantwoorden</v>
      </c>
      <c r="C19" s="177" t="s">
        <v>163</v>
      </c>
      <c r="D19" s="483" t="s">
        <v>12</v>
      </c>
      <c r="E19" s="370"/>
      <c r="F19" s="426"/>
      <c r="G19" s="112">
        <f t="shared" ref="G19" si="2">IF(D$10="N.v.t. (fonds heeft geen VO)",0,1)</f>
        <v>1</v>
      </c>
      <c r="H19" s="360" t="str">
        <f>IF($D$10="N.v.t. (fonds heeft geen VO)", 0,H$6)</f>
        <v>0+</v>
      </c>
    </row>
    <row r="20" spans="1:9" ht="77.25" customHeight="1">
      <c r="A20" s="552" t="s">
        <v>165</v>
      </c>
      <c r="B20" s="175" t="str">
        <f>IF($D$18="Ja","Hoe heeft de werkgever de heroverweging van het verzoek tot waardeoverdracht onderbouwd en is dat met inachtneming van het advies van het VO of een geleding van het VO?", "Deze vraag hoeft u niet te beantwoorden")</f>
        <v>Deze vraag hoeft u niet te beantwoorden</v>
      </c>
      <c r="C20" s="177" t="s">
        <v>163</v>
      </c>
      <c r="D20" s="369"/>
      <c r="E20" s="370"/>
      <c r="F20" s="426"/>
      <c r="G20" s="112">
        <f t="shared" si="0"/>
        <v>1</v>
      </c>
      <c r="H20" s="360" t="str">
        <f>IF($D$10="N.v.t. (fonds heeft geen VO)", 0,H$6)</f>
        <v>0+</v>
      </c>
      <c r="I20" s="348" t="s">
        <v>166</v>
      </c>
    </row>
    <row r="21" spans="1:9" ht="77.25" customHeight="1">
      <c r="A21" s="553" t="s">
        <v>167</v>
      </c>
      <c r="B21" s="481" t="str">
        <f>IF($D$18="Ja","Hoe heeft het bestuur het negatieve advies van één of meer geledingen van het VO beoordeeld?", "Deze vraag hoeft u niet te beantwoorden")</f>
        <v>Deze vraag hoeft u niet te beantwoorden</v>
      </c>
      <c r="C21" s="177" t="s">
        <v>163</v>
      </c>
      <c r="D21" s="369"/>
      <c r="E21" s="371"/>
      <c r="F21" s="426"/>
      <c r="G21" s="112">
        <f t="shared" ref="G21" si="3">IF(D$10="N.v.t. (fonds heeft geen VO)",0,1)</f>
        <v>1</v>
      </c>
      <c r="H21" s="360" t="str">
        <f>IF($D$10="N.v.t. (fonds heeft geen VO)", 0,H$6)</f>
        <v>0+</v>
      </c>
      <c r="I21" s="482"/>
    </row>
    <row r="22" spans="1:9">
      <c r="A22" s="607" t="s">
        <v>168</v>
      </c>
      <c r="B22" s="580" t="str">
        <f>IF($D$10="N.v.t. (fonds heeft geen VO)", "Deze vraag hoeft u niet te beantwoorden",I22)</f>
        <v>Heeft het fonds het VO zo spoedig mogelijk schriftelijk meegedeeld of het fonds het advies niet of niet geheel volgt en waarom? Is meegedeeld waarom van het advies of van een daarin vervat minderheidsadvies wordt afgeweken?</v>
      </c>
      <c r="C22" s="183" t="s">
        <v>153</v>
      </c>
      <c r="D22" s="608" t="s">
        <v>12</v>
      </c>
      <c r="E22" s="584" t="str">
        <f>IF($D22="ja","Geef een toelichting waaruit dat blijkt",IF($D22="Nee","Geef een toelichting waarom niet",""))</f>
        <v/>
      </c>
      <c r="F22" s="609"/>
      <c r="G22" s="112">
        <f t="shared" si="0"/>
        <v>1</v>
      </c>
      <c r="H22" s="360" t="str">
        <f>IF($D$10="N.v.t. (fonds heeft geen VO)", 0,H$6)</f>
        <v>0+</v>
      </c>
      <c r="I22" s="625" t="s">
        <v>169</v>
      </c>
    </row>
    <row r="23" spans="1:9" ht="45.75" customHeight="1">
      <c r="A23" s="607"/>
      <c r="B23" s="580"/>
      <c r="C23" s="182" t="s">
        <v>161</v>
      </c>
      <c r="D23" s="608"/>
      <c r="E23" s="584"/>
      <c r="F23" s="609"/>
      <c r="H23" s="361"/>
      <c r="I23" s="625"/>
    </row>
    <row r="24" spans="1:9">
      <c r="A24" s="604" t="s">
        <v>170</v>
      </c>
      <c r="B24" s="580" t="str">
        <f>IF($D$10="N.v.t. (fonds heeft geen VO)","Deze vraag hoeft u niet te beantwoorden","Heeft het VO beroep ingesteld bij de Ondernemingskamer (OK) tegen het invaarbesluit?")</f>
        <v>Heeft het VO beroep ingesteld bij de Ondernemingskamer (OK) tegen het invaarbesluit?</v>
      </c>
      <c r="C24" s="178" t="s">
        <v>153</v>
      </c>
      <c r="D24" s="606" t="s">
        <v>12</v>
      </c>
      <c r="E24" s="584" t="str">
        <f>IF(D24="Ja","Geef een toelichting wanneer de uitspraak van de OK uitspraak wordt verwacht, of het VO een voorlopige voorziening heeft gevraagd van de OK en zo ja, wat er in voorlopige voorziening is bepaald?","")</f>
        <v/>
      </c>
      <c r="F24" s="585"/>
      <c r="G24" s="112">
        <f t="shared" si="0"/>
        <v>1</v>
      </c>
      <c r="H24" s="360" t="str">
        <f>IF($D$10="N.v.t. (fonds heeft geen VO)", 0,H$6)</f>
        <v>0+</v>
      </c>
    </row>
    <row r="25" spans="1:9">
      <c r="A25" s="605"/>
      <c r="B25" s="580"/>
      <c r="C25" s="174" t="s">
        <v>171</v>
      </c>
      <c r="D25" s="606"/>
      <c r="E25" s="584"/>
      <c r="F25" s="585"/>
      <c r="H25" s="361"/>
    </row>
    <row r="26" spans="1:9" ht="30">
      <c r="A26" s="554" t="s">
        <v>172</v>
      </c>
      <c r="B26" s="180" t="str">
        <f>IF($D$10="N.v.t. (fonds heeft geen VO)", "Deze vraag hoeft u niet te beantwoorden",IF(D24="Nee","Deze vraag hoeft u niet te beantwoorden","Op welke van de drie grondslagen zoals bedoeld in artikel 217, eerste lid PW heeft het VO beroep ingesteld?"))</f>
        <v>Op welke van de drie grondslagen zoals bedoeld in artikel 217, eerste lid PW heeft het VO beroep ingesteld?</v>
      </c>
      <c r="C26" s="181" t="s">
        <v>171</v>
      </c>
      <c r="D26" s="372"/>
      <c r="E26" s="373"/>
      <c r="F26" s="448"/>
      <c r="G26" s="112">
        <f>IF(D$10="N.v.t. (fonds heeft geen VO)",0,IF(D24="Nee",0,1))</f>
        <v>1</v>
      </c>
      <c r="H26" s="360" t="str">
        <f>IF($D$10="N.v.t. (fonds heeft geen VO)", 0,H$6)</f>
        <v>0+</v>
      </c>
    </row>
    <row r="27" spans="1:9">
      <c r="A27" s="219">
        <v>2</v>
      </c>
      <c r="B27" s="621" t="s">
        <v>173</v>
      </c>
      <c r="C27" s="621"/>
      <c r="D27" s="621"/>
      <c r="E27" s="621"/>
      <c r="F27" s="621"/>
    </row>
    <row r="28" spans="1:9" ht="21" customHeight="1">
      <c r="A28" s="570" t="s">
        <v>174</v>
      </c>
      <c r="B28" s="572" t="s">
        <v>175</v>
      </c>
      <c r="C28" s="173" t="s">
        <v>156</v>
      </c>
      <c r="D28" s="574" t="s">
        <v>12</v>
      </c>
      <c r="E28" s="576" t="str">
        <f>IF(D28="Nee", "Geef een toelichting waarom niet","")</f>
        <v/>
      </c>
      <c r="F28" s="578"/>
      <c r="G28" s="112">
        <v>1</v>
      </c>
      <c r="H28" s="349" t="str">
        <f>IF($D28="Nee",1,H6)</f>
        <v>0+</v>
      </c>
    </row>
    <row r="29" spans="1:9" ht="39" customHeight="1">
      <c r="A29" s="571"/>
      <c r="B29" s="573"/>
      <c r="C29" s="476" t="s">
        <v>157</v>
      </c>
      <c r="D29" s="575"/>
      <c r="E29" s="577"/>
      <c r="F29" s="579"/>
      <c r="H29" s="349"/>
    </row>
    <row r="30" spans="1:9" ht="30">
      <c r="A30" s="29" t="s">
        <v>176</v>
      </c>
      <c r="B30" s="186" t="str">
        <f>IF(D$28="N.v.t. (fonds heeft geen BO)","Deze vraag hoeft u niet te beantwoorden","Welke aandachtspunten of overwegingen heeft het BO meegegeven in haar goedkeuringsbesluit?")</f>
        <v>Welke aandachtspunten of overwegingen heeft het BO meegegeven in haar goedkeuringsbesluit?</v>
      </c>
      <c r="C30" s="176" t="s">
        <v>177</v>
      </c>
      <c r="D30" s="375"/>
      <c r="E30" s="370"/>
      <c r="F30" s="434"/>
      <c r="G30" s="112">
        <f>IF(D28="N.v.t. (fonds heeft geen BO)",0,1)</f>
        <v>1</v>
      </c>
      <c r="H30" s="362" t="str">
        <f>IF(D$28="N.v.t. (fonds heeft geen BO)",0,H$6)</f>
        <v>0+</v>
      </c>
    </row>
    <row r="31" spans="1:9" ht="30">
      <c r="A31" s="556" t="s">
        <v>178</v>
      </c>
      <c r="B31" s="186" t="str">
        <f>IF(D28="N.v.t. (fonds heeft geen BO)","Deze vraag hoeft u niet te beantwoorden","Hoe heeft het bestuur met deze aandachtspunten of overwegingen rekening gehouden en waarom?")</f>
        <v>Hoe heeft het bestuur met deze aandachtspunten of overwegingen rekening gehouden en waarom?</v>
      </c>
      <c r="C31" s="176" t="s">
        <v>177</v>
      </c>
      <c r="D31" s="375"/>
      <c r="E31" s="370"/>
      <c r="F31" s="434"/>
      <c r="G31" s="112">
        <f>IF(D28="N.v.t. (fonds heeft geen BO)",0,1)</f>
        <v>1</v>
      </c>
      <c r="H31" s="362" t="str">
        <f>IF(D$28="N.v.t. (fonds heeft geen BO)",0,H$6)</f>
        <v>0+</v>
      </c>
    </row>
    <row r="32" spans="1:9">
      <c r="A32" s="602" t="s">
        <v>179</v>
      </c>
      <c r="B32" s="592" t="str">
        <f>IF(D28="N.v.t. (fonds heeft geen BO)","Deze vraag hoeft u niet te beantwoorden","Is het bestuur door het BO in de gelegenheid gesteld het invaarbesluit te heroverwegen, voordat het BO de goedkeuring wilde onthouden?")</f>
        <v>Is het bestuur door het BO in de gelegenheid gesteld het invaarbesluit te heroverwegen, voordat het BO de goedkeuring wilde onthouden?</v>
      </c>
      <c r="C32" s="191" t="s">
        <v>177</v>
      </c>
      <c r="D32" s="594" t="s">
        <v>12</v>
      </c>
      <c r="E32" s="584"/>
      <c r="F32" s="595"/>
      <c r="G32" s="112">
        <f>IF(D28="N.v.t. (fonds heeft geen BO)",0,1)</f>
        <v>1</v>
      </c>
      <c r="H32" s="362" t="str">
        <f>IF(D$28="N.v.t. (fonds heeft geen BO)",0,H$6)</f>
        <v>0+</v>
      </c>
    </row>
    <row r="33" spans="1:8" ht="30" customHeight="1">
      <c r="A33" s="603"/>
      <c r="B33" s="592"/>
      <c r="C33" s="181" t="s">
        <v>180</v>
      </c>
      <c r="D33" s="594"/>
      <c r="E33" s="584"/>
      <c r="F33" s="595"/>
    </row>
    <row r="34" spans="1:8">
      <c r="A34" s="219">
        <v>3</v>
      </c>
      <c r="B34" s="621" t="s">
        <v>181</v>
      </c>
      <c r="C34" s="621"/>
      <c r="D34" s="621"/>
      <c r="E34" s="621"/>
      <c r="F34" s="621"/>
    </row>
    <row r="35" spans="1:8">
      <c r="A35" s="596" t="s">
        <v>182</v>
      </c>
      <c r="B35" s="598" t="s">
        <v>183</v>
      </c>
      <c r="C35" s="173" t="s">
        <v>184</v>
      </c>
      <c r="D35" s="599" t="s">
        <v>12</v>
      </c>
      <c r="E35" s="600" t="str">
        <f>IF($D35="ja","Geef een toelichting waaruit dat blijkt",IF($D35="Nee","Geef een toelichting waarom niet",""))</f>
        <v/>
      </c>
      <c r="F35" s="601"/>
      <c r="G35" s="112">
        <v>1</v>
      </c>
      <c r="H35" s="626" t="str">
        <f>IF($D35="ja",1,IF($D35="Nee",1,H6))</f>
        <v>0+</v>
      </c>
    </row>
    <row r="36" spans="1:8">
      <c r="A36" s="597"/>
      <c r="B36" s="598"/>
      <c r="C36" s="179" t="s">
        <v>185</v>
      </c>
      <c r="D36" s="599"/>
      <c r="E36" s="600"/>
      <c r="F36" s="601"/>
      <c r="H36" s="626"/>
    </row>
    <row r="37" spans="1:8" ht="30">
      <c r="A37" s="557" t="s">
        <v>186</v>
      </c>
      <c r="B37" s="186" t="str">
        <f>IF($D$35="N.v.t. (fonds heeft geen RvT)","Deze vraag hoeft u niet te beantwoorden","Heeft het fonds aan de RvT alle informatie verstrekt, bedoeld in artikel 46b, tweede lid BUPW?")</f>
        <v>Heeft het fonds aan de RvT alle informatie verstrekt, bedoeld in artikel 46b, tweede lid BUPW?</v>
      </c>
      <c r="C37" s="176" t="s">
        <v>156</v>
      </c>
      <c r="D37" s="375" t="s">
        <v>12</v>
      </c>
      <c r="E37" s="370" t="str">
        <f>IF($D37="nee","Geef een toelichting waarom niet","")</f>
        <v/>
      </c>
      <c r="F37" s="434"/>
      <c r="G37" s="112">
        <f>IF(D$35="N.v.t. (fonds heeft geen RvT)",0,1)</f>
        <v>1</v>
      </c>
      <c r="H37" s="362" t="str">
        <f>IF($D$35="N.v.t. (fonds heeft geen RvT)",0,IF(D37="Nee",1,H$6))</f>
        <v>0+</v>
      </c>
    </row>
    <row r="38" spans="1:8" ht="33" customHeight="1">
      <c r="A38" s="29" t="s">
        <v>187</v>
      </c>
      <c r="B38" s="186" t="str">
        <f>IF(D35="N.v.t. (fonds heeft geen RvT)","Deze vraag hoeft u niet te beantwoorden","Heeft het fonds aan de RvT het advies van het VO of de reactie op het verzoek tot goedkeuring van het BO verstrekt?")</f>
        <v>Heeft het fonds aan de RvT het advies van het VO of de reactie op het verzoek tot goedkeuring van het BO verstrekt?</v>
      </c>
      <c r="C38" s="176" t="s">
        <v>188</v>
      </c>
      <c r="D38" s="375" t="s">
        <v>12</v>
      </c>
      <c r="E38" s="370" t="str">
        <f>IF(D38="nee","Geef een toelichting waarom niet","")</f>
        <v/>
      </c>
      <c r="F38" s="434"/>
      <c r="G38" s="112">
        <f t="shared" ref="G38:G40" si="4">IF(D$35="N.v.t. (fonds heeft geen RvT)",0,1)</f>
        <v>1</v>
      </c>
      <c r="H38" s="362" t="str">
        <f>IF($D$35="N.v.t. (fonds heeft geen RvT)",0,IF(D38="Nee",1,H$6))</f>
        <v>0+</v>
      </c>
    </row>
    <row r="39" spans="1:8" ht="45">
      <c r="A39" s="556" t="s">
        <v>189</v>
      </c>
      <c r="B39" s="186" t="str">
        <f>IF(D35="N.v.t. (fonds heeft geen RvT)","Deze vraag hoeft u niet te beantwoorden","Welke aandachtspunten of overwegingen heeft de RvT in haar goedkeuringsbesluit meegegeven aan het bestuur t.a.v. het invaarbesluit? ")</f>
        <v xml:space="preserve">Welke aandachtspunten of overwegingen heeft de RvT in haar goedkeuringsbesluit meegegeven aan het bestuur t.a.v. het invaarbesluit? </v>
      </c>
      <c r="C39" s="176" t="s">
        <v>184</v>
      </c>
      <c r="D39" s="375"/>
      <c r="E39" s="370"/>
      <c r="F39" s="434"/>
      <c r="G39" s="112">
        <f t="shared" si="4"/>
        <v>1</v>
      </c>
      <c r="H39" s="362" t="str">
        <f>IF($D$35="N.v.t. (fonds heeft geen RvT)",0,H$6)</f>
        <v>0+</v>
      </c>
    </row>
    <row r="40" spans="1:8" ht="30">
      <c r="A40" s="558" t="s">
        <v>190</v>
      </c>
      <c r="B40" s="188" t="str">
        <f>IF(D35="N.v.t. (fonds heeft geen RvT)","Deze vraag hoeft u niet te beantwoorden","Hoe heeft het bestuur met deze aandachtspunten of overwegingen van de RvT rekening gehouden en waarom?")</f>
        <v>Hoe heeft het bestuur met deze aandachtspunten of overwegingen van de RvT rekening gehouden en waarom?</v>
      </c>
      <c r="C40" s="193" t="s">
        <v>184</v>
      </c>
      <c r="D40" s="378"/>
      <c r="E40" s="373"/>
      <c r="F40" s="435"/>
      <c r="G40" s="112">
        <f t="shared" si="4"/>
        <v>1</v>
      </c>
      <c r="H40" s="362" t="str">
        <f>IF($D$35="N.v.t. (fonds heeft geen RvT)",0,H$6)</f>
        <v>0+</v>
      </c>
    </row>
    <row r="41" spans="1:8">
      <c r="A41" s="219">
        <v>4</v>
      </c>
      <c r="B41" s="621" t="s">
        <v>191</v>
      </c>
      <c r="C41" s="621"/>
      <c r="D41" s="621"/>
      <c r="E41" s="621"/>
      <c r="F41" s="621"/>
    </row>
    <row r="42" spans="1:8" ht="45" customHeight="1">
      <c r="A42" s="559" t="s">
        <v>192</v>
      </c>
      <c r="B42" s="184" t="s">
        <v>193</v>
      </c>
      <c r="C42" s="171" t="s">
        <v>185</v>
      </c>
      <c r="D42" s="374" t="s">
        <v>12</v>
      </c>
      <c r="E42" s="368" t="str">
        <f>IF($D42="ja","Geef een toelichting waaruit dat blijkt",IF($D42="Nee","Geef een toelichting waarom niet",""))</f>
        <v/>
      </c>
      <c r="F42" s="436"/>
      <c r="G42" s="112">
        <v>1</v>
      </c>
      <c r="H42" s="363" t="str">
        <f>IF($D42="ja",1,IF($D42="Nee",1,H6))</f>
        <v>0+</v>
      </c>
    </row>
    <row r="43" spans="1:8" ht="30">
      <c r="A43" s="29" t="s">
        <v>194</v>
      </c>
      <c r="B43" s="186" t="str">
        <f>IF(D42="N.v.t. (fonds heeft geen VC)","Deze vraag hoeft u niet te beantwoorden","Heeft het fonds aan de VC alle informatie verstrekt, bedoeld in artikel 46b, tweede lid BUPW?")</f>
        <v>Heeft het fonds aan de VC alle informatie verstrekt, bedoeld in artikel 46b, tweede lid BUPW?</v>
      </c>
      <c r="C43" s="176" t="s">
        <v>195</v>
      </c>
      <c r="D43" s="375" t="s">
        <v>12</v>
      </c>
      <c r="E43" s="370" t="str">
        <f>IF(D43="nee","Geef een toelichting waarom niet","")</f>
        <v/>
      </c>
      <c r="F43" s="434"/>
      <c r="G43" s="112">
        <f>IF(D42="N.v.t. (fonds heeft geen visitatiecommissie)",0,1)</f>
        <v>1</v>
      </c>
      <c r="H43" s="362" t="str">
        <f>IF($D$42="N.v.t. (fonds heeft geen visitatiecommissie)",0,IF(D43="Nee",1,H$6))</f>
        <v>0+</v>
      </c>
    </row>
    <row r="44" spans="1:8" ht="45">
      <c r="A44" s="558" t="s">
        <v>196</v>
      </c>
      <c r="B44" s="188" t="str">
        <f>IF(D42="N.v.t. (fonds heeft geen VC)","Deze vraag hoeft u niet te beantwoorden","Heeft het fonds aan de VC het advies van het VO of de reactie op het verzoek tot goedkeuring van het BO verstrekt?")</f>
        <v>Heeft het fonds aan de VC het advies van het VO of de reactie op het verzoek tot goedkeuring van het BO verstrekt?</v>
      </c>
      <c r="C44" s="176" t="s">
        <v>188</v>
      </c>
      <c r="D44" s="378" t="s">
        <v>12</v>
      </c>
      <c r="E44" s="373" t="str">
        <f>IF(D44="nee","Geef een toelichting waarom niet","")</f>
        <v/>
      </c>
      <c r="F44" s="435"/>
      <c r="G44" s="112">
        <f>IF(D42="N.v.t. (fonds heeft geen visitatiecommissie)",0,1)</f>
        <v>1</v>
      </c>
      <c r="H44" s="362" t="str">
        <f>IF($D$42="N.v.t. (fonds heeft geen visitatiecommissie)",0,IF(D44="Nee",1,H$6))</f>
        <v>0+</v>
      </c>
    </row>
    <row r="45" spans="1:8">
      <c r="A45" s="219">
        <v>5</v>
      </c>
      <c r="B45" s="207" t="s">
        <v>197</v>
      </c>
      <c r="C45" s="207"/>
      <c r="D45" s="147"/>
      <c r="E45" s="147"/>
      <c r="F45" s="149"/>
    </row>
    <row r="46" spans="1:8" ht="75" customHeight="1">
      <c r="A46" s="560" t="s">
        <v>198</v>
      </c>
      <c r="B46" s="519" t="s">
        <v>199</v>
      </c>
      <c r="C46" s="520" t="s">
        <v>200</v>
      </c>
      <c r="D46" s="521"/>
      <c r="E46" s="471"/>
      <c r="F46" s="472"/>
      <c r="G46" s="112" t="s">
        <v>3</v>
      </c>
      <c r="H46" s="112" t="s">
        <v>3</v>
      </c>
    </row>
    <row r="47" spans="1:8">
      <c r="A47" s="589" t="s">
        <v>201</v>
      </c>
      <c r="B47" s="591" t="s">
        <v>202</v>
      </c>
      <c r="C47" s="178" t="s">
        <v>200</v>
      </c>
      <c r="D47" s="593"/>
      <c r="E47" s="584"/>
      <c r="F47" s="595"/>
      <c r="G47" s="112" t="s">
        <v>3</v>
      </c>
      <c r="H47" s="112" t="s">
        <v>3</v>
      </c>
    </row>
    <row r="48" spans="1:8">
      <c r="A48" s="590"/>
      <c r="B48" s="592"/>
      <c r="C48" s="190"/>
      <c r="D48" s="594"/>
      <c r="E48" s="584"/>
      <c r="F48" s="595"/>
    </row>
    <row r="49" spans="1:8">
      <c r="A49" s="219">
        <v>6</v>
      </c>
      <c r="B49" s="621" t="s">
        <v>203</v>
      </c>
      <c r="C49" s="621"/>
      <c r="D49" s="621"/>
      <c r="E49" s="621"/>
      <c r="F49" s="621"/>
    </row>
    <row r="50" spans="1:8" ht="45">
      <c r="A50" s="29" t="s">
        <v>204</v>
      </c>
      <c r="B50" s="184" t="s">
        <v>205</v>
      </c>
      <c r="C50" s="192"/>
      <c r="D50" s="374" t="s">
        <v>12</v>
      </c>
      <c r="E50" s="368"/>
      <c r="F50" s="436"/>
      <c r="G50" s="112">
        <v>1</v>
      </c>
      <c r="H50" s="112" t="s">
        <v>3</v>
      </c>
    </row>
    <row r="51" spans="1:8" ht="30">
      <c r="A51" s="556" t="s">
        <v>206</v>
      </c>
      <c r="B51" s="186" t="str">
        <f>IF(D50="Nee","Deze vraag hoeft u niet te beantwoorden","Welke organen van het fonds hebben additionele goedkeurings- of adviesrechten t.a.v. het invaarbesluit?")</f>
        <v>Welke organen van het fonds hebben additionele goedkeurings- of adviesrechten t.a.v. het invaarbesluit?</v>
      </c>
      <c r="C51" s="194"/>
      <c r="D51" s="379"/>
      <c r="E51" s="380"/>
      <c r="F51" s="441"/>
      <c r="G51" s="349">
        <f>IF(D$50="Nee",0,1)</f>
        <v>1</v>
      </c>
      <c r="H51" s="141" t="str">
        <f>IF(D50="Nee",0,H$6)</f>
        <v>0+</v>
      </c>
    </row>
    <row r="52" spans="1:8" ht="30">
      <c r="A52" s="556" t="s">
        <v>207</v>
      </c>
      <c r="B52" s="186" t="str">
        <f>IF(D50="Nee","Deze vraag hoeft u niet te beantwoorden","In welk document en in welk artikel van dit document is/zijn die goedkeurings- of adviesrechten vastgelegd?")</f>
        <v>In welk document en in welk artikel van dit document is/zijn die goedkeurings- of adviesrechten vastgelegd?</v>
      </c>
      <c r="C52" s="187"/>
      <c r="D52" s="375"/>
      <c r="E52" s="370"/>
      <c r="F52" s="434"/>
      <c r="G52" s="349">
        <f t="shared" ref="G52:G53" si="5">IF(D$50="Nee",0,1)</f>
        <v>1</v>
      </c>
      <c r="H52" s="141" t="str">
        <f>IF(D50="Nee",0,H$6)</f>
        <v>0+</v>
      </c>
    </row>
    <row r="53" spans="1:8" ht="30">
      <c r="A53" s="556" t="s">
        <v>208</v>
      </c>
      <c r="B53" s="186" t="str">
        <f>IF(D50="Nee","Deze vraag hoeft u niet te beantwoorden","Heeft het fonds deze organen om advies of goedkeuring gevraagd?")</f>
        <v>Heeft het fonds deze organen om advies of goedkeuring gevraagd?</v>
      </c>
      <c r="C53" s="187"/>
      <c r="D53" s="375" t="s">
        <v>12</v>
      </c>
      <c r="E53" s="370" t="str">
        <f>IF(D53="nee","Geef een toelichting waarom niet","")</f>
        <v/>
      </c>
      <c r="F53" s="434"/>
      <c r="G53" s="349">
        <f t="shared" si="5"/>
        <v>1</v>
      </c>
      <c r="H53" s="141" t="str">
        <f>IF(D$50="Nee",0,IF(D53="Nee",1,H$6))</f>
        <v>0+</v>
      </c>
    </row>
    <row r="54" spans="1:8" ht="30">
      <c r="A54" s="556" t="s">
        <v>209</v>
      </c>
      <c r="B54" s="186" t="str">
        <f>IF(D50="Nee","Deze vraag hoeft u niet te beantwoorden",IF(D53="Nee","Deze vraag hoeft u niet te beantwoorden","Hebben deze organen het gevraagde advies of goedkeuring gegeven? "))</f>
        <v xml:space="preserve">Hebben deze organen het gevraagde advies of goedkeuring gegeven? </v>
      </c>
      <c r="C54" s="187"/>
      <c r="D54" s="375" t="s">
        <v>12</v>
      </c>
      <c r="E54" s="370" t="str">
        <f>IF(D54="nee","Geef een toelichting waarom niet","")</f>
        <v/>
      </c>
      <c r="F54" s="434"/>
      <c r="G54" s="349">
        <f>IF(D$50="Nee",0,IF(D53="Nee",0,1))</f>
        <v>1</v>
      </c>
      <c r="H54" s="141" t="str">
        <f>IF(D$50="Nee",0,IF(D53="Nee",0,IF(D54="Nee",1,H$6)))</f>
        <v>0+</v>
      </c>
    </row>
    <row r="55" spans="1:8" ht="45">
      <c r="A55" s="558" t="s">
        <v>210</v>
      </c>
      <c r="B55" s="188" t="str">
        <f>IF(D50="Nee","Deze vraag hoeft u niet te beantwoorden",IF(D53="Nee","Deze vraag hoeft u niet te beantwoorden",IF(D54="Nee","Deze vraag hoeft u niet te beantwoorden","Welke aandachtspunten of overwegingen hebben de andere organen meegegeven aan het bestuur t.a.v. het invaarbesluit? Wat heeft het fonds daarmee gedaan?")))</f>
        <v>Welke aandachtspunten of overwegingen hebben de andere organen meegegeven aan het bestuur t.a.v. het invaarbesluit? Wat heeft het fonds daarmee gedaan?</v>
      </c>
      <c r="C55" s="189"/>
      <c r="D55" s="378"/>
      <c r="E55" s="373"/>
      <c r="F55" s="435"/>
      <c r="G55" s="349">
        <f>IF(D$50="Nee",0,IF(D53="Nee",0,IF(D54="Nee",0,1)))</f>
        <v>1</v>
      </c>
      <c r="H55" s="141" t="str">
        <f>IF(D50="Nee",0,IF(D53="Nee",0,IF(D54="Nee",0,H$6)))</f>
        <v>0+</v>
      </c>
    </row>
    <row r="56" spans="1:8">
      <c r="A56" s="219">
        <v>7</v>
      </c>
      <c r="B56" s="621" t="s">
        <v>211</v>
      </c>
      <c r="C56" s="621"/>
      <c r="D56" s="621"/>
      <c r="E56" s="621"/>
      <c r="F56" s="621"/>
    </row>
    <row r="57" spans="1:8" ht="30">
      <c r="A57" s="487" t="s">
        <v>212</v>
      </c>
      <c r="B57" s="468" t="s">
        <v>213</v>
      </c>
      <c r="C57" s="173" t="s">
        <v>214</v>
      </c>
      <c r="D57" s="599"/>
      <c r="E57" s="600"/>
      <c r="F57" s="601"/>
      <c r="G57" s="112">
        <f t="shared" ref="G57" si="6">IF(D$35="N.v.t. (fonds heeft geen RvT)",0,1)</f>
        <v>1</v>
      </c>
      <c r="H57" s="362" t="str">
        <f>IF($D$35="N.v.t. (fonds heeft geen RvT)",0,H$6)</f>
        <v>0+</v>
      </c>
    </row>
    <row r="58" spans="1:8" ht="30">
      <c r="A58" s="555"/>
      <c r="B58" s="484"/>
      <c r="C58" s="463" t="s">
        <v>119</v>
      </c>
      <c r="D58" s="622"/>
      <c r="E58" s="623"/>
      <c r="F58" s="624"/>
    </row>
    <row r="59" spans="1:8" ht="30">
      <c r="A59" s="208" t="s">
        <v>215</v>
      </c>
      <c r="B59" s="188" t="s">
        <v>216</v>
      </c>
      <c r="C59" s="272" t="s">
        <v>217</v>
      </c>
      <c r="D59" s="378"/>
      <c r="E59" s="373"/>
      <c r="F59" s="410"/>
      <c r="G59" s="112">
        <f t="shared" ref="G59" si="7">IF(D$35="N.v.t. (fonds heeft geen RvT)",0,1)</f>
        <v>1</v>
      </c>
      <c r="H59" s="362" t="str">
        <f>IF($D$35="N.v.t. (fonds heeft geen RvT)",0,H$6)</f>
        <v>0+</v>
      </c>
    </row>
  </sheetData>
  <sheetProtection algorithmName="SHA-512" hashValue="P2Uuzg0jZVUiTZsC3hgBYDAZpMHdqDHhPrBVeKDi6vdQQXe52EuSDO1xtExry1KNqEWI9CedGwF22cEbTsUV2g==" saltValue="9keUIniqq66+Af6jd5SkDA==" spinCount="100000" sheet="1" objects="1" scenarios="1"/>
  <mergeCells count="60">
    <mergeCell ref="D57:D58"/>
    <mergeCell ref="E57:E58"/>
    <mergeCell ref="F57:F58"/>
    <mergeCell ref="B56:F56"/>
    <mergeCell ref="I22:I23"/>
    <mergeCell ref="H35:H36"/>
    <mergeCell ref="B27:F27"/>
    <mergeCell ref="B34:F34"/>
    <mergeCell ref="B41:F41"/>
    <mergeCell ref="B49:F49"/>
    <mergeCell ref="B4:C4"/>
    <mergeCell ref="B5:C5"/>
    <mergeCell ref="B3:C3"/>
    <mergeCell ref="B2:C2"/>
    <mergeCell ref="B9:F9"/>
    <mergeCell ref="A10:A11"/>
    <mergeCell ref="B10:B11"/>
    <mergeCell ref="D10:D11"/>
    <mergeCell ref="E10:E11"/>
    <mergeCell ref="F10:F11"/>
    <mergeCell ref="A16:A17"/>
    <mergeCell ref="B16:B17"/>
    <mergeCell ref="D16:D17"/>
    <mergeCell ref="E16:E17"/>
    <mergeCell ref="F16:F17"/>
    <mergeCell ref="A22:A23"/>
    <mergeCell ref="B22:B23"/>
    <mergeCell ref="D22:D23"/>
    <mergeCell ref="E22:E23"/>
    <mergeCell ref="F22:F23"/>
    <mergeCell ref="A24:A25"/>
    <mergeCell ref="B24:B25"/>
    <mergeCell ref="D24:D25"/>
    <mergeCell ref="E24:E25"/>
    <mergeCell ref="F24:F25"/>
    <mergeCell ref="A32:A33"/>
    <mergeCell ref="B32:B33"/>
    <mergeCell ref="D32:D33"/>
    <mergeCell ref="E32:E33"/>
    <mergeCell ref="F32:F33"/>
    <mergeCell ref="A35:A36"/>
    <mergeCell ref="B35:B36"/>
    <mergeCell ref="D35:D36"/>
    <mergeCell ref="E35:E36"/>
    <mergeCell ref="F35:F36"/>
    <mergeCell ref="A47:A48"/>
    <mergeCell ref="B47:B48"/>
    <mergeCell ref="D47:D48"/>
    <mergeCell ref="E47:E48"/>
    <mergeCell ref="F47:F48"/>
    <mergeCell ref="B12:B13"/>
    <mergeCell ref="D12:D13"/>
    <mergeCell ref="E12:E13"/>
    <mergeCell ref="F12:F13"/>
    <mergeCell ref="A12:A13"/>
    <mergeCell ref="A28:A29"/>
    <mergeCell ref="B28:B29"/>
    <mergeCell ref="D28:D29"/>
    <mergeCell ref="E28:E29"/>
    <mergeCell ref="F28:F29"/>
  </mergeCells>
  <conditionalFormatting sqref="B12 B14:B26">
    <cfRule type="containsText" dxfId="169" priority="33" operator="containsText" text="niet te beantwoorden">
      <formula>NOT(ISERROR(SEARCH("niet te beantwoorden",B12)))</formula>
    </cfRule>
  </conditionalFormatting>
  <conditionalFormatting sqref="B30:B33">
    <cfRule type="containsText" dxfId="168" priority="32" operator="containsText" text="niet te beantwoorden">
      <formula>NOT(ISERROR(SEARCH("niet te beantwoorden",B30)))</formula>
    </cfRule>
  </conditionalFormatting>
  <conditionalFormatting sqref="B37:B40">
    <cfRule type="containsText" dxfId="167" priority="31" operator="containsText" text="niet te beantwoorden">
      <formula>NOT(ISERROR(SEARCH("niet te beantwoorden",B37)))</formula>
    </cfRule>
  </conditionalFormatting>
  <conditionalFormatting sqref="B43:B44">
    <cfRule type="containsText" dxfId="166" priority="30" operator="containsText" text="niet te beantwoorden">
      <formula>NOT(ISERROR(SEARCH("niet te beantwoorden",B43)))</formula>
    </cfRule>
  </conditionalFormatting>
  <conditionalFormatting sqref="B51:B55">
    <cfRule type="containsText" dxfId="165" priority="34" operator="containsText" text="niet te beantwoorden">
      <formula>NOT(ISERROR(SEARCH("niet te beantwoorden",B51)))</formula>
    </cfRule>
  </conditionalFormatting>
  <conditionalFormatting sqref="B59">
    <cfRule type="containsText" dxfId="164" priority="4" operator="containsText" text="niet te beantwoorden">
      <formula>NOT(ISERROR(SEARCH("niet te beantwoorden",B59)))</formula>
    </cfRule>
  </conditionalFormatting>
  <conditionalFormatting sqref="E10:E12 E14:E26">
    <cfRule type="containsText" dxfId="163" priority="12" operator="containsText" text="Geef een toelichting">
      <formula>NOT(ISERROR(SEARCH("Geef een toelichting",E10)))</formula>
    </cfRule>
    <cfRule type="containsText" dxfId="162" priority="13" operator="containsText" text="Geef een toelichting">
      <formula>NOT(ISERROR(SEARCH("Geef een toelichting",E10)))</formula>
    </cfRule>
  </conditionalFormatting>
  <conditionalFormatting sqref="E12 E28 E10 E52:E54 E30:E32">
    <cfRule type="containsText" dxfId="161" priority="45" operator="containsText" text="Geef">
      <formula>NOT(ISERROR(SEARCH("Geef",E10)))</formula>
    </cfRule>
  </conditionalFormatting>
  <conditionalFormatting sqref="E12">
    <cfRule type="containsText" dxfId="160" priority="28" operator="containsText" text="Geef een toelichting">
      <formula>NOT(ISERROR(SEARCH("Geef een toelichting",E12)))</formula>
    </cfRule>
  </conditionalFormatting>
  <conditionalFormatting sqref="E16">
    <cfRule type="containsText" dxfId="159" priority="44" operator="containsText" text="Geef">
      <formula>NOT(ISERROR(SEARCH("Geef",E16)))</formula>
    </cfRule>
  </conditionalFormatting>
  <conditionalFormatting sqref="E22 E24">
    <cfRule type="containsText" dxfId="158" priority="42" operator="containsText" text="Geef">
      <formula>NOT(ISERROR(SEARCH("Geef",E22)))</formula>
    </cfRule>
  </conditionalFormatting>
  <conditionalFormatting sqref="E28">
    <cfRule type="containsText" dxfId="157" priority="25" operator="containsText" text="Geef een toelichting">
      <formula>NOT(ISERROR(SEARCH("Geef een toelichting",E28)))</formula>
    </cfRule>
    <cfRule type="containsText" dxfId="156" priority="26" operator="containsText" text="Geef een toelichting">
      <formula>NOT(ISERROR(SEARCH("Geef een toelichting",E28)))</formula>
    </cfRule>
  </conditionalFormatting>
  <conditionalFormatting sqref="E35 E37:E38">
    <cfRule type="containsText" dxfId="155" priority="38" operator="containsText" text="Geef">
      <formula>NOT(ISERROR(SEARCH("Geef",E35)))</formula>
    </cfRule>
  </conditionalFormatting>
  <conditionalFormatting sqref="E35:E40">
    <cfRule type="containsText" dxfId="154" priority="11" operator="containsText" text="Geef een toelichting">
      <formula>NOT(ISERROR(SEARCH("Geef een toelichting",E35)))</formula>
    </cfRule>
  </conditionalFormatting>
  <conditionalFormatting sqref="E42:E44">
    <cfRule type="containsText" dxfId="153" priority="10" operator="containsText" text="Geef een toelichting">
      <formula>NOT(ISERROR(SEARCH("Geef een toelichting",E42)))</formula>
    </cfRule>
    <cfRule type="containsText" dxfId="152" priority="37" operator="containsText" text="Geef">
      <formula>NOT(ISERROR(SEARCH("Geef",E42)))</formula>
    </cfRule>
  </conditionalFormatting>
  <conditionalFormatting sqref="E53:E54">
    <cfRule type="containsText" dxfId="151" priority="9" operator="containsText" text="Geef een toelichting">
      <formula>NOT(ISERROR(SEARCH("Geef een toelichting",E53)))</formula>
    </cfRule>
  </conditionalFormatting>
  <conditionalFormatting sqref="E59">
    <cfRule type="containsText" dxfId="150" priority="3" operator="containsText" text="Geef een toelichting">
      <formula>NOT(ISERROR(SEARCH("Geef een toelichting",E59)))</formula>
    </cfRule>
  </conditionalFormatting>
  <conditionalFormatting sqref="G51:H55">
    <cfRule type="containsText" dxfId="149" priority="29" operator="containsText" text="niet te beantwoorden">
      <formula>NOT(ISERROR(SEARCH("niet te beantwoorden",G51)))</formula>
    </cfRule>
  </conditionalFormatting>
  <conditionalFormatting sqref="H12:H26">
    <cfRule type="containsText" dxfId="148" priority="8" operator="containsText" text="niet te beantwoorden">
      <formula>NOT(ISERROR(SEARCH("niet te beantwoorden",H12)))</formula>
    </cfRule>
  </conditionalFormatting>
  <conditionalFormatting sqref="H28:H29">
    <cfRule type="containsText" dxfId="147" priority="19" operator="containsText" text="Geef een toelichting">
      <formula>NOT(ISERROR(SEARCH("Geef een toelichting",H28)))</formula>
    </cfRule>
    <cfRule type="containsText" dxfId="146" priority="20" operator="containsText" text="Geef een toelichting">
      <formula>NOT(ISERROR(SEARCH("Geef een toelichting",H28)))</formula>
    </cfRule>
    <cfRule type="containsText" dxfId="145" priority="21" operator="containsText" text="Geef">
      <formula>NOT(ISERROR(SEARCH("Geef",H28)))</formula>
    </cfRule>
  </conditionalFormatting>
  <conditionalFormatting sqref="H30:H32">
    <cfRule type="containsText" dxfId="144" priority="7" operator="containsText" text="niet te beantwoorden">
      <formula>NOT(ISERROR(SEARCH("niet te beantwoorden",H30)))</formula>
    </cfRule>
  </conditionalFormatting>
  <conditionalFormatting sqref="H35">
    <cfRule type="containsText" dxfId="143" priority="16" operator="containsText" text="Geef">
      <formula>NOT(ISERROR(SEARCH("Geef",H35)))</formula>
    </cfRule>
  </conditionalFormatting>
  <conditionalFormatting sqref="H37:H40">
    <cfRule type="containsText" dxfId="142" priority="6" operator="containsText" text="niet te beantwoorden">
      <formula>NOT(ISERROR(SEARCH("niet te beantwoorden",H37)))</formula>
    </cfRule>
  </conditionalFormatting>
  <conditionalFormatting sqref="H42">
    <cfRule type="containsText" dxfId="141" priority="14" operator="containsText" text="Geef">
      <formula>NOT(ISERROR(SEARCH("Geef",H42)))</formula>
    </cfRule>
  </conditionalFormatting>
  <conditionalFormatting sqref="H43:H44">
    <cfRule type="containsText" dxfId="140" priority="5" operator="containsText" text="niet te beantwoorden">
      <formula>NOT(ISERROR(SEARCH("niet te beantwoorden",H43)))</formula>
    </cfRule>
  </conditionalFormatting>
  <conditionalFormatting sqref="H57">
    <cfRule type="containsText" dxfId="139" priority="1" operator="containsText" text="niet te beantwoorden">
      <formula>NOT(ISERROR(SEARCH("niet te beantwoorden",H57)))</formula>
    </cfRule>
  </conditionalFormatting>
  <conditionalFormatting sqref="H59">
    <cfRule type="containsText" dxfId="138" priority="2" operator="containsText" text="niet te beantwoorden">
      <formula>NOT(ISERROR(SEARCH("niet te beantwoorden",H59)))</formula>
    </cfRule>
  </conditionalFormatting>
  <dataValidations disablePrompts="1" count="7">
    <dataValidation type="list" allowBlank="1" showInputMessage="1" showErrorMessage="1" sqref="D32" xr:uid="{46E86695-A8BB-4140-9AD6-7A657DE8CDFE}">
      <formula1>"Maak keuze, Ja, Nee, N.v.t. (BO wilde goedkeuring niet onthouden)"</formula1>
    </dataValidation>
    <dataValidation type="list" allowBlank="1" showInputMessage="1" showErrorMessage="1" sqref="D16" xr:uid="{97E307D4-B81E-4C82-BE75-F3A89BBD1B6A}">
      <formula1>"Maak keuze, Ja, geheel overgenomen, Ja, gedeeltelijk overgenomen, Nee, helemaal niet overgenomen"</formula1>
    </dataValidation>
    <dataValidation type="list" allowBlank="1" showInputMessage="1" showErrorMessage="1" sqref="D37:D38 D18:D19 D24 D22 D53:D54 D50 D43:D44 D12" xr:uid="{5DE71744-EC7C-43E9-8208-392C264E44E6}">
      <formula1>"Maak keuze, Ja, Nee"</formula1>
    </dataValidation>
    <dataValidation type="list" allowBlank="1" showInputMessage="1" showErrorMessage="1" sqref="D10:D11" xr:uid="{9742860C-737A-4AD1-9D22-96CA802BE6E7}">
      <formula1>"Maak keuze, Ja, Nee, N.v.t. (fonds heeft geen VO)"</formula1>
    </dataValidation>
    <dataValidation type="list" allowBlank="1" showInputMessage="1" showErrorMessage="1" sqref="D28" xr:uid="{002AA5AF-F3D1-45F7-BF07-2044D69F6A2A}">
      <formula1>"Maak keuze, Ja, Nee, N.v.t. (fonds heeft geen BO)"</formula1>
    </dataValidation>
    <dataValidation type="list" allowBlank="1" showInputMessage="1" showErrorMessage="1" sqref="D35:D36" xr:uid="{80DE658C-5262-4F3D-9C1A-3BBD3C55228F}">
      <formula1>"Maak keuze, Ja, Nee, N.v.t. (fonds heeft geen RvT)"</formula1>
    </dataValidation>
    <dataValidation type="list" allowBlank="1" showInputMessage="1" showErrorMessage="1" sqref="D42" xr:uid="{CCBB6CDF-DD9C-43B4-920A-DA8E0EEE29BE}">
      <formula1>"Maak keuze, Ja, Nee, N.v.t. (fonds heeft geen visitatiecommissie)"</formula1>
    </dataValidation>
  </dataValidations>
  <hyperlinks>
    <hyperlink ref="C14" r:id="rId1" display="https://wetten.overheid.nl/jci1.3:c:BWBR0020809&amp;hoofdstuk=6b&amp;paragraaf=6b.5&amp;artikel=150m&amp;z=2023-07-01&amp;g=2023-07-01" xr:uid="{1652C6C6-ED14-4B7E-9F5F-4523246AEEA7}"/>
    <hyperlink ref="C20" r:id="rId2" xr:uid="{2120BD44-2529-4291-B432-5D8B0F07D14D}"/>
    <hyperlink ref="C30" r:id="rId3" display="https://wetten.overheid.nl/jci1.3:c:BWBR0020809&amp;hoofdstuk=6b&amp;paragraaf=6b.5&amp;artikel=150m&amp;z=2023-07-01&amp;g=2023-07-01" xr:uid="{4517A0AD-1BF3-4743-AEEB-8D1C5D538B03}"/>
    <hyperlink ref="C39" r:id="rId4" display="https://wetten.overheid.nl/jci1.3:c:BWBR0020809&amp;hoofdstuk=6b&amp;paragraaf=6b.5&amp;artikel=150m&amp;z=2023-07-01&amp;g=2023-07-01" xr:uid="{E89917BE-1F4E-4F0E-8367-FCE94473D6DD}"/>
    <hyperlink ref="C40" r:id="rId5" display="https://wetten.overheid.nl/jci1.3:c:BWBR0020809&amp;hoofdstuk=6b&amp;paragraaf=6b.5&amp;artikel=150m&amp;z=2023-07-01&amp;g=2023-07-01" xr:uid="{938A108F-0808-4FDF-92E8-79B268250F7B}"/>
    <hyperlink ref="C31" r:id="rId6" display="https://wetten.overheid.nl/jci1.3:c:BWBR0020809&amp;hoofdstuk=6b&amp;paragraaf=6b.5&amp;artikel=150m&amp;z=2023-07-01&amp;g=2023-07-01" xr:uid="{84563116-74F3-4142-A7A6-EE75DA0AF44B}"/>
    <hyperlink ref="C15" r:id="rId7" display="https://wetten.overheid.nl/jci1.3:c:BWBR0020809&amp;hoofdstuk=6b&amp;paragraaf=6b.5&amp;artikel=150m&amp;z=2023-07-01&amp;g=2023-07-01" xr:uid="{F02AAD0D-0435-4D1B-8C4B-F95BDC304860}"/>
    <hyperlink ref="C11" r:id="rId8" display="https://wetten.overheid.nl/jci1.3:c:BWBR0020809&amp;hoofdstuk=5&amp;paragraaf=5.2&amp;artikel=115a&amp;z=2023-07-01&amp;g=2023-07-01" xr:uid="{A3996C28-E9BB-4531-B5D1-3A7EE4247A20}"/>
    <hyperlink ref="C10" r:id="rId9" display="https://wetten.overheid.nl/jci1.3:c:BWBR0020809&amp;hoofdstuk=6b&amp;paragraaf=6b.5&amp;artikel=150m&amp;z=2023-07-01&amp;g=2023-07-01" xr:uid="{8D3FB8B6-37F2-483C-8A00-03B68DF25D04}"/>
    <hyperlink ref="C12" r:id="rId10" display="https://wetten.overheid.nl/jci1.3:c:BWBR0020892&amp;hoofdstuk=9b&amp;paragraaf=9b.5&amp;artikel=46b&amp;z=2023-07-01&amp;g=2023-07-01" xr:uid="{5C992E3A-7A50-4923-8AEF-067AA7EDB5B0}"/>
    <hyperlink ref="C17" r:id="rId11" display="https://wetten.overheid.nl/jci1.3:c:BWBR0020809&amp;hoofdstuk=5&amp;paragraaf=5.2&amp;artikel=115e&amp;z=2023-07-01&amp;g=2023-07-01" xr:uid="{F7166B7A-2802-4D8C-B9A9-4E967907CBFF}"/>
    <hyperlink ref="C16" r:id="rId12" display="https://wetten.overheid.nl/jci1.3:c:BWBR0020809&amp;hoofdstuk=6b&amp;paragraaf=6b.5&amp;artikel=150m&amp;z=2023-07-01&amp;g=2023-07-01" xr:uid="{66D3AFE2-7802-4F08-9021-09D27AA59815}"/>
    <hyperlink ref="C23" r:id="rId13" display="https://wetten.overheid.nl/jci1.3:c:BWBR0020809&amp;hoofdstuk=5&amp;paragraaf=5.2&amp;artikel=115e&amp;z=2023-07-01&amp;g=2023-07-01" xr:uid="{3595C945-A04E-4B3D-82AC-F3AB95D06C0B}"/>
    <hyperlink ref="C22" r:id="rId14" display="https://wetten.overheid.nl/jci1.3:c:BWBR0020809&amp;hoofdstuk=6b&amp;paragraaf=6b.5&amp;artikel=150m&amp;z=2023-07-01&amp;g=2023-07-01" xr:uid="{9BC21609-7481-4BB8-807F-463C7C55EB61}"/>
    <hyperlink ref="C25" r:id="rId15" display="https://wetten.overheid.nl/jci1.3:c:BWBR0020809&amp;hoofdstuk=8&amp;paragraaf=8.1&amp;artikel=217&amp;z=2023-07-01&amp;g=2023-07-01" xr:uid="{BD58BEAB-EBF0-4279-B2A8-318C90BF6596}"/>
    <hyperlink ref="C24" r:id="rId16" display="https://wetten.overheid.nl/jci1.3:c:BWBR0020809&amp;hoofdstuk=6b&amp;paragraaf=6b.5&amp;artikel=150m&amp;z=2023-07-01&amp;g=2023-07-01" xr:uid="{BA1FAB3F-CF78-40C9-B4C4-DC913FC341D7}"/>
    <hyperlink ref="C26" r:id="rId17" display="https://wetten.overheid.nl/jci1.3:c:BWBR0020809&amp;hoofdstuk=8&amp;paragraaf=8.1&amp;artikel=217&amp;z=2023-07-01&amp;g=2023-07-01" xr:uid="{D30B3928-326E-4697-92B7-7C3CDF16E838}"/>
    <hyperlink ref="C28" r:id="rId18" display="https://wetten.overheid.nl/jci1.3:c:BWBR0020892&amp;hoofdstuk=9b&amp;paragraaf=9b.5&amp;artikel=46b&amp;z=2023-07-01&amp;g=2023-07-01" xr:uid="{B3C0D9E6-C021-491A-B52E-0F6BCA4F2F10}"/>
    <hyperlink ref="C33" r:id="rId19" display="https://wetten.overheid.nl/jci1.3:c:BWBR0020809&amp;hoofdstuk=5&amp;paragraaf=5.2&amp;artikel=115c&amp;z=2023-07-01&amp;g=2023-07-01" xr:uid="{972C87DB-B8B9-4EC2-AB20-10ECBCDD8DA2}"/>
    <hyperlink ref="C32" r:id="rId20" display="https://wetten.overheid.nl/jci1.3:c:BWBR0020809&amp;hoofdstuk=6b&amp;paragraaf=6b.5&amp;artikel=150m&amp;z=2023-07-01&amp;g=2023-07-01" xr:uid="{B3CC6156-64D7-4849-804F-A9DA002706AF}"/>
    <hyperlink ref="C37" r:id="rId21" display="https://wetten.overheid.nl/jci1.3:c:BWBR0020892&amp;hoofdstuk=9b&amp;paragraaf=9b.5&amp;artikel=46b&amp;z=2023-07-01&amp;g=2023-07-01" xr:uid="{0B688F17-5101-4EF6-8DCC-5C919D33B569}"/>
    <hyperlink ref="C38" r:id="rId22" display="https://wetten.overheid.nl/jci1.3:c:BWBR0020892&amp;hoofdstuk=9b&amp;paragraaf=9b.5&amp;artikel=46b&amp;z=2023-07-01&amp;g=2023-07-01" xr:uid="{633810D4-4D0A-4447-B3F2-116F4713D4FD}"/>
    <hyperlink ref="C36" r:id="rId23" display="https://wetten.overheid.nl/jci1.3:c:BWBR0020809&amp;hoofdstuk=5&amp;paragraaf=5.1&amp;artikel=104&amp;z=2023-07-01&amp;g=2023-07-01" xr:uid="{AC6C7A7C-C037-4201-962E-18B505AE22BB}"/>
    <hyperlink ref="C35" r:id="rId24" display="https://wetten.overheid.nl/jci1.3:c:BWBR0020809&amp;hoofdstuk=6b&amp;paragraaf=6b.5&amp;artikel=150m&amp;z=2023-07-01&amp;g=2023-07-01" xr:uid="{6BAFCEC6-3483-4BAA-89B3-77B72D7DF02D}"/>
    <hyperlink ref="C42" r:id="rId25" display="https://wetten.overheid.nl/jci1.3:c:BWBR0020809&amp;hoofdstuk=5&amp;paragraaf=5.1&amp;artikel=104&amp;z=2023-07-01&amp;g=2023-07-01" xr:uid="{7426EBC4-8F38-44A5-BA38-CBA756951CBE}"/>
    <hyperlink ref="C44" r:id="rId26" display="https://wetten.overheid.nl/jci1.3:c:BWBR0020892&amp;hoofdstuk=9b&amp;paragraaf=9b.5&amp;artikel=46b&amp;z=2023-07-01&amp;g=2023-07-01" xr:uid="{31262E4D-85AC-4215-914E-8FAA20F183C8}"/>
    <hyperlink ref="C43" r:id="rId27" display="https://wetten.overheid.nl/jci1.3:c:BWBR0020892&amp;hoofdstuk=9b&amp;paragraaf=9b.5&amp;artikel=46b&amp;z=2023-07-01&amp;g=2023-07-01" xr:uid="{5425B9BC-14BD-40FE-B4C0-D9413F9FA397}"/>
    <hyperlink ref="C46" r:id="rId28" display="https://wetten.overheid.nl/jci1.3:c:BWBR0020809&amp;hoofdstuk=6b&amp;paragraaf=6b.5&amp;artikel=150m&amp;z=2023-07-01&amp;g=2023-07-01" xr:uid="{AF33FA1F-438B-4F48-9E7E-C6BA4679E603}"/>
    <hyperlink ref="C47" r:id="rId29" display="https://wetten.overheid.nl/jci1.3:c:BWBR0020809&amp;hoofdstuk=6b&amp;paragraaf=6b.5&amp;artikel=150m&amp;z=2023-07-01&amp;g=2023-07-01" xr:uid="{40A5A62F-B0C5-4389-8EA5-522D285A8F3D}"/>
    <hyperlink ref="C57" r:id="rId30" display="https://wetten.overheid.nl/jci1.3:c:BWBR0020809&amp;hoofdstuk=6&amp;artikel=143a&amp;z=2023-07-01&amp;g=2023-07-01" xr:uid="{D282FFEF-51E8-454F-9A63-7E6ED5569CE7}"/>
    <hyperlink ref="C59" r:id="rId31" display="https://wetten.overheid.nl/jci1.3:c:BWBR0020892&amp;hoofdstuk=9b&amp;paragraaf=9b.5&amp;artikel=46b&amp;z=2023-07-01&amp;g=2023-07-01" xr:uid="{A009FC03-E2A3-41B1-AE4B-54F58C9DC442}"/>
    <hyperlink ref="C13" r:id="rId32" xr:uid="{77A41B75-BCAC-490A-9AD6-826E0DFE7665}"/>
    <hyperlink ref="C29" r:id="rId33" xr:uid="{79AEE267-D09C-4815-A06A-A8AA32896965}"/>
    <hyperlink ref="C21" r:id="rId34" xr:uid="{07AA6177-AFF7-4729-9408-91CD26563D1E}"/>
    <hyperlink ref="C19" r:id="rId35" xr:uid="{4C4AC0CF-29DF-4E70-9C74-239A4006521C}"/>
    <hyperlink ref="C18" r:id="rId36" xr:uid="{DB273EA7-E67F-457A-BB10-667BA3A085E6}"/>
    <hyperlink ref="C58" r:id="rId37" xr:uid="{9B0EE3C9-3BB6-48B3-982C-25D666DA738C}"/>
    <hyperlink ref="D8" r:id="rId38" display="Bij dit sjabloon is een invulinstructie beschikbaar." xr:uid="{B56146BB-2066-4D91-94AE-8FCBED7806A5}"/>
  </hyperlinks>
  <pageMargins left="0.25" right="0.25" top="0.75" bottom="0.75" header="0.3" footer="0.3"/>
  <pageSetup paperSize="8" fitToHeight="0" orientation="landscape" r:id="rId39"/>
  <rowBreaks count="1" manualBreakCount="1">
    <brk id="33" max="16383" man="1"/>
  </rowBreaks>
  <ignoredErrors>
    <ignoredError sqref="E24 E22 E16 E12 E28 E37:E38 E35 E42:E44 E53:E54" unlocked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A38B3-4EE4-46F7-8769-B69B15480F6D}">
  <sheetPr codeName="Blad21">
    <tabColor rgb="FFFFC2AD"/>
    <pageSetUpPr fitToPage="1"/>
  </sheetPr>
  <dimension ref="A1:G56"/>
  <sheetViews>
    <sheetView showGridLines="0" zoomScale="85" zoomScaleNormal="85" workbookViewId="0">
      <selection activeCell="D16" sqref="D16:D18"/>
    </sheetView>
  </sheetViews>
  <sheetFormatPr defaultColWidth="9.140625" defaultRowHeight="15"/>
  <cols>
    <col min="1" max="1" width="9.140625" style="13"/>
    <col min="2" max="2" width="84.42578125" style="14" customWidth="1"/>
    <col min="3" max="3" width="64" style="14" customWidth="1"/>
    <col min="4" max="4" width="46.28515625" style="14" customWidth="1"/>
    <col min="5" max="5" width="35.42578125" style="13" bestFit="1" customWidth="1"/>
    <col min="6" max="6" width="9.5703125" style="356" hidden="1" customWidth="1"/>
    <col min="7" max="7" width="73.140625" style="13" customWidth="1"/>
    <col min="8" max="16384" width="9.140625" style="13"/>
  </cols>
  <sheetData>
    <row r="1" spans="1:7" customFormat="1">
      <c r="A1" s="50"/>
      <c r="B1" s="43"/>
      <c r="C1" s="43"/>
      <c r="D1" s="43"/>
      <c r="F1" s="112"/>
    </row>
    <row r="2" spans="1:7" customFormat="1">
      <c r="A2" s="50"/>
      <c r="B2" s="567" t="s">
        <v>72</v>
      </c>
      <c r="C2" s="822"/>
      <c r="D2" s="43"/>
      <c r="F2" s="112"/>
    </row>
    <row r="3" spans="1:7" customFormat="1" ht="46.5" customHeight="1">
      <c r="B3" s="823" t="s">
        <v>251</v>
      </c>
      <c r="C3" s="823"/>
      <c r="F3" s="112"/>
    </row>
    <row r="4" spans="1:7" customFormat="1" ht="151.5" customHeight="1">
      <c r="B4" s="672" t="s">
        <v>761</v>
      </c>
      <c r="C4" s="672"/>
      <c r="F4" s="112"/>
    </row>
    <row r="5" spans="1:7" customFormat="1">
      <c r="B5" s="672" t="s">
        <v>762</v>
      </c>
      <c r="C5" s="672"/>
      <c r="F5" s="112"/>
    </row>
    <row r="6" spans="1:7" customFormat="1" ht="18" customHeight="1">
      <c r="A6" s="50"/>
      <c r="B6" s="672" t="s">
        <v>763</v>
      </c>
      <c r="C6" s="672"/>
      <c r="D6" s="43"/>
      <c r="F6" s="112"/>
    </row>
    <row r="7" spans="1:7" customFormat="1" ht="20.45" customHeight="1">
      <c r="A7" s="50"/>
      <c r="B7" s="728" t="s">
        <v>764</v>
      </c>
      <c r="C7" s="672"/>
      <c r="D7" s="43"/>
      <c r="F7" s="116"/>
    </row>
    <row r="8" spans="1:7" customFormat="1" ht="33.6" customHeight="1">
      <c r="A8" s="50"/>
      <c r="B8" s="672" t="s">
        <v>765</v>
      </c>
      <c r="C8" s="672"/>
      <c r="D8" s="114"/>
      <c r="E8" s="114"/>
      <c r="F8" s="117"/>
      <c r="G8" s="114"/>
    </row>
    <row r="9" spans="1:7" customFormat="1" ht="51" customHeight="1">
      <c r="A9" s="50"/>
      <c r="B9" s="672" t="s">
        <v>766</v>
      </c>
      <c r="C9" s="672"/>
      <c r="D9" s="43"/>
      <c r="E9" s="114"/>
      <c r="F9" s="117"/>
      <c r="G9" s="114"/>
    </row>
    <row r="10" spans="1:7" customFormat="1" ht="76.5" customHeight="1">
      <c r="A10" s="50"/>
      <c r="B10" s="728" t="s">
        <v>767</v>
      </c>
      <c r="C10" s="672"/>
      <c r="D10" s="114"/>
      <c r="E10" s="114"/>
      <c r="F10" s="116"/>
      <c r="G10" s="114"/>
    </row>
    <row r="11" spans="1:7" customFormat="1" ht="46.5" customHeight="1">
      <c r="A11" s="50"/>
      <c r="B11" s="673" t="s">
        <v>768</v>
      </c>
      <c r="C11" s="673"/>
      <c r="D11" s="114"/>
      <c r="E11" s="114"/>
      <c r="F11" s="115"/>
      <c r="G11" s="114"/>
    </row>
    <row r="12" spans="1:7" customFormat="1">
      <c r="A12" s="50"/>
      <c r="B12" s="28"/>
      <c r="C12" s="43"/>
      <c r="D12" s="43"/>
      <c r="F12" s="112"/>
    </row>
    <row r="13" spans="1:7" customFormat="1">
      <c r="A13" s="214"/>
      <c r="B13" s="213" t="s">
        <v>286</v>
      </c>
      <c r="C13" s="52" t="s">
        <v>143</v>
      </c>
      <c r="D13" s="47" t="s">
        <v>287</v>
      </c>
      <c r="E13" s="48" t="s">
        <v>145</v>
      </c>
      <c r="F13" s="112"/>
    </row>
    <row r="14" spans="1:7" customFormat="1" ht="105">
      <c r="A14" s="511"/>
      <c r="B14" s="83"/>
      <c r="C14" s="168"/>
      <c r="D14" s="491" t="s">
        <v>146</v>
      </c>
      <c r="E14" s="359" t="s">
        <v>148</v>
      </c>
      <c r="F14" s="141"/>
    </row>
    <row r="15" spans="1:7" ht="30">
      <c r="A15" s="219" t="s">
        <v>769</v>
      </c>
      <c r="B15" s="226" t="s">
        <v>770</v>
      </c>
      <c r="C15" s="163"/>
      <c r="D15" s="163"/>
      <c r="E15" s="148"/>
      <c r="F15" s="354" t="s">
        <v>7</v>
      </c>
    </row>
    <row r="16" spans="1:7">
      <c r="A16" s="570" t="s">
        <v>151</v>
      </c>
      <c r="B16" s="824" t="s">
        <v>771</v>
      </c>
      <c r="C16" s="171" t="s">
        <v>772</v>
      </c>
      <c r="D16" s="599"/>
      <c r="E16" s="601"/>
      <c r="F16" s="353">
        <v>1</v>
      </c>
    </row>
    <row r="17" spans="1:6">
      <c r="A17" s="610"/>
      <c r="B17" s="825"/>
      <c r="C17" s="171" t="s">
        <v>773</v>
      </c>
      <c r="D17" s="826"/>
      <c r="E17" s="826"/>
      <c r="F17" s="353"/>
    </row>
    <row r="18" spans="1:6">
      <c r="A18" s="610"/>
      <c r="B18" s="825"/>
      <c r="C18" s="171" t="s">
        <v>774</v>
      </c>
      <c r="D18" s="826"/>
      <c r="E18" s="826"/>
      <c r="F18" s="353"/>
    </row>
    <row r="19" spans="1:6">
      <c r="A19" s="219">
        <v>2</v>
      </c>
      <c r="B19" s="226" t="s">
        <v>775</v>
      </c>
      <c r="C19" s="161"/>
      <c r="D19" s="161"/>
      <c r="E19" s="149"/>
      <c r="F19" s="353"/>
    </row>
    <row r="20" spans="1:6">
      <c r="A20" s="570" t="s">
        <v>174</v>
      </c>
      <c r="B20" s="827" t="s">
        <v>776</v>
      </c>
      <c r="C20" s="173" t="s">
        <v>772</v>
      </c>
      <c r="D20" s="574"/>
      <c r="E20" s="698"/>
      <c r="F20" s="355">
        <v>1</v>
      </c>
    </row>
    <row r="21" spans="1:6">
      <c r="A21" s="610"/>
      <c r="B21" s="631"/>
      <c r="C21" s="178" t="s">
        <v>773</v>
      </c>
      <c r="D21" s="670"/>
      <c r="E21" s="670"/>
      <c r="F21" s="355"/>
    </row>
    <row r="22" spans="1:6">
      <c r="A22" s="610"/>
      <c r="B22" s="631"/>
      <c r="C22" s="178" t="s">
        <v>774</v>
      </c>
      <c r="D22" s="670"/>
      <c r="E22" s="670"/>
      <c r="F22" s="355"/>
    </row>
    <row r="23" spans="1:6" ht="197.25" customHeight="1">
      <c r="A23" s="208" t="s">
        <v>176</v>
      </c>
      <c r="B23" s="284" t="s">
        <v>777</v>
      </c>
      <c r="C23" s="270"/>
      <c r="D23" s="378"/>
      <c r="E23" s="435"/>
      <c r="F23" s="355">
        <v>1</v>
      </c>
    </row>
    <row r="24" spans="1:6">
      <c r="A24" s="219" t="s">
        <v>778</v>
      </c>
      <c r="B24" s="226" t="s">
        <v>779</v>
      </c>
      <c r="C24" s="161"/>
      <c r="D24" s="161"/>
      <c r="E24" s="149"/>
      <c r="F24" s="353"/>
    </row>
    <row r="25" spans="1:6">
      <c r="A25" s="570" t="s">
        <v>182</v>
      </c>
      <c r="B25" s="827" t="s">
        <v>780</v>
      </c>
      <c r="C25" s="173" t="s">
        <v>772</v>
      </c>
      <c r="D25" s="574"/>
      <c r="E25" s="698"/>
      <c r="F25" s="355">
        <v>1</v>
      </c>
    </row>
    <row r="26" spans="1:6">
      <c r="A26" s="610"/>
      <c r="B26" s="631"/>
      <c r="C26" s="178" t="s">
        <v>773</v>
      </c>
      <c r="D26" s="670"/>
      <c r="E26" s="670"/>
      <c r="F26" s="355"/>
    </row>
    <row r="27" spans="1:6">
      <c r="A27" s="610"/>
      <c r="B27" s="631"/>
      <c r="C27" s="178" t="s">
        <v>774</v>
      </c>
      <c r="D27" s="670"/>
      <c r="E27" s="670"/>
      <c r="F27" s="355"/>
    </row>
    <row r="28" spans="1:6" ht="30">
      <c r="A28" s="252" t="s">
        <v>186</v>
      </c>
      <c r="B28" s="284" t="s">
        <v>781</v>
      </c>
      <c r="C28" s="189" t="s">
        <v>782</v>
      </c>
      <c r="D28" s="378"/>
      <c r="E28" s="435"/>
      <c r="F28" s="355">
        <v>1</v>
      </c>
    </row>
    <row r="29" spans="1:6">
      <c r="A29" s="219" t="s">
        <v>783</v>
      </c>
      <c r="B29" s="226" t="s">
        <v>784</v>
      </c>
      <c r="C29" s="161"/>
      <c r="D29" s="161"/>
      <c r="E29" s="149"/>
      <c r="F29" s="353"/>
    </row>
    <row r="30" spans="1:6">
      <c r="A30" s="570" t="s">
        <v>192</v>
      </c>
      <c r="B30" s="829" t="s">
        <v>785</v>
      </c>
      <c r="C30" s="466" t="s">
        <v>773</v>
      </c>
      <c r="D30" s="574"/>
      <c r="E30" s="578"/>
      <c r="F30" s="353">
        <v>1</v>
      </c>
    </row>
    <row r="31" spans="1:6">
      <c r="A31" s="736"/>
      <c r="B31" s="830"/>
      <c r="C31" s="460" t="s">
        <v>786</v>
      </c>
      <c r="D31" s="575"/>
      <c r="E31" s="579"/>
      <c r="F31" s="353"/>
    </row>
    <row r="32" spans="1:6">
      <c r="A32" s="693" t="s">
        <v>194</v>
      </c>
      <c r="B32" s="831" t="s">
        <v>787</v>
      </c>
      <c r="C32" s="171" t="s">
        <v>773</v>
      </c>
      <c r="D32" s="833"/>
      <c r="E32" s="739"/>
      <c r="F32" s="353">
        <v>1</v>
      </c>
    </row>
    <row r="33" spans="1:6">
      <c r="A33" s="736"/>
      <c r="B33" s="832"/>
      <c r="C33" s="460" t="s">
        <v>786</v>
      </c>
      <c r="D33" s="622"/>
      <c r="E33" s="579"/>
      <c r="F33" s="353"/>
    </row>
    <row r="34" spans="1:6">
      <c r="A34" s="693" t="s">
        <v>196</v>
      </c>
      <c r="B34" s="818" t="s">
        <v>788</v>
      </c>
      <c r="C34" s="171" t="s">
        <v>773</v>
      </c>
      <c r="D34" s="594"/>
      <c r="E34" s="739"/>
      <c r="F34" s="353">
        <v>1</v>
      </c>
    </row>
    <row r="35" spans="1:6">
      <c r="A35" s="736"/>
      <c r="B35" s="830"/>
      <c r="C35" s="460" t="s">
        <v>789</v>
      </c>
      <c r="D35" s="575"/>
      <c r="E35" s="579"/>
      <c r="F35" s="353"/>
    </row>
    <row r="36" spans="1:6">
      <c r="A36" s="693" t="s">
        <v>387</v>
      </c>
      <c r="B36" s="818" t="s">
        <v>790</v>
      </c>
      <c r="C36" s="171" t="s">
        <v>773</v>
      </c>
      <c r="D36" s="594"/>
      <c r="E36" s="739"/>
      <c r="F36" s="353">
        <v>1</v>
      </c>
    </row>
    <row r="37" spans="1:6" ht="47.25" customHeight="1">
      <c r="A37" s="736"/>
      <c r="B37" s="830"/>
      <c r="C37" s="194" t="s">
        <v>791</v>
      </c>
      <c r="D37" s="575"/>
      <c r="E37" s="579"/>
      <c r="F37" s="353"/>
    </row>
    <row r="38" spans="1:6">
      <c r="A38" s="693" t="s">
        <v>792</v>
      </c>
      <c r="B38" s="818" t="s">
        <v>793</v>
      </c>
      <c r="C38" s="171" t="s">
        <v>232</v>
      </c>
      <c r="D38" s="594"/>
      <c r="E38" s="739"/>
      <c r="F38" s="353">
        <v>1</v>
      </c>
    </row>
    <row r="39" spans="1:6">
      <c r="A39" s="610"/>
      <c r="B39" s="819"/>
      <c r="C39" s="178" t="s">
        <v>774</v>
      </c>
      <c r="D39" s="593"/>
      <c r="E39" s="740"/>
      <c r="F39" s="353"/>
    </row>
    <row r="40" spans="1:6">
      <c r="A40" s="610"/>
      <c r="B40" s="819"/>
      <c r="C40" s="171" t="s">
        <v>794</v>
      </c>
      <c r="D40" s="593"/>
      <c r="E40" s="740"/>
      <c r="F40" s="353"/>
    </row>
    <row r="41" spans="1:6">
      <c r="A41" s="736"/>
      <c r="B41" s="830"/>
      <c r="C41" s="178" t="s">
        <v>129</v>
      </c>
      <c r="D41" s="575"/>
      <c r="E41" s="579"/>
      <c r="F41" s="353"/>
    </row>
    <row r="42" spans="1:6">
      <c r="A42" s="693" t="s">
        <v>795</v>
      </c>
      <c r="B42" s="818" t="s">
        <v>796</v>
      </c>
      <c r="C42" s="525" t="s">
        <v>232</v>
      </c>
      <c r="D42" s="594"/>
      <c r="E42" s="739"/>
      <c r="F42" s="353">
        <v>1</v>
      </c>
    </row>
    <row r="43" spans="1:6">
      <c r="A43" s="610"/>
      <c r="B43" s="819"/>
      <c r="C43" s="178" t="s">
        <v>774</v>
      </c>
      <c r="D43" s="593"/>
      <c r="E43" s="740"/>
      <c r="F43" s="353"/>
    </row>
    <row r="44" spans="1:6">
      <c r="A44" s="610"/>
      <c r="B44" s="819"/>
      <c r="C44" s="171" t="s">
        <v>794</v>
      </c>
      <c r="D44" s="593"/>
      <c r="E44" s="740"/>
      <c r="F44" s="353"/>
    </row>
    <row r="45" spans="1:6" ht="45" customHeight="1">
      <c r="A45" s="590"/>
      <c r="B45" s="820"/>
      <c r="C45" s="178" t="s">
        <v>129</v>
      </c>
      <c r="D45" s="714"/>
      <c r="E45" s="821"/>
      <c r="F45" s="353"/>
    </row>
    <row r="46" spans="1:6">
      <c r="A46" s="219" t="s">
        <v>797</v>
      </c>
      <c r="B46" s="227" t="s">
        <v>798</v>
      </c>
      <c r="C46" s="161"/>
      <c r="D46" s="161"/>
      <c r="E46" s="149"/>
      <c r="F46" s="353"/>
    </row>
    <row r="47" spans="1:6">
      <c r="A47" s="724" t="s">
        <v>198</v>
      </c>
      <c r="B47" s="828" t="s">
        <v>799</v>
      </c>
      <c r="C47" s="173" t="s">
        <v>773</v>
      </c>
      <c r="D47" s="683"/>
      <c r="E47" s="686"/>
      <c r="F47" s="353">
        <v>1</v>
      </c>
    </row>
    <row r="48" spans="1:6">
      <c r="A48" s="700"/>
      <c r="B48" s="702"/>
      <c r="C48" s="174" t="s">
        <v>800</v>
      </c>
      <c r="D48" s="684"/>
      <c r="E48" s="684"/>
      <c r="F48" s="353"/>
    </row>
    <row r="49" spans="1:6">
      <c r="A49" s="233" t="s">
        <v>201</v>
      </c>
      <c r="B49" s="283" t="s">
        <v>801</v>
      </c>
      <c r="C49" s="282"/>
      <c r="D49" s="375"/>
      <c r="E49" s="434"/>
      <c r="F49" s="353">
        <v>1</v>
      </c>
    </row>
    <row r="50" spans="1:6" ht="30">
      <c r="A50" s="233" t="s">
        <v>398</v>
      </c>
      <c r="B50" s="283" t="s">
        <v>802</v>
      </c>
      <c r="C50" s="174" t="s">
        <v>129</v>
      </c>
      <c r="D50" s="375"/>
      <c r="E50" s="434"/>
      <c r="F50" s="353">
        <v>1</v>
      </c>
    </row>
    <row r="51" spans="1:6">
      <c r="A51" s="252" t="s">
        <v>401</v>
      </c>
      <c r="B51" s="285" t="s">
        <v>803</v>
      </c>
      <c r="C51" s="281"/>
      <c r="D51" s="378"/>
      <c r="E51" s="435"/>
      <c r="F51" s="353">
        <v>1</v>
      </c>
    </row>
    <row r="53" spans="1:6">
      <c r="B53"/>
    </row>
    <row r="56" spans="1:6">
      <c r="B56" s="53"/>
    </row>
  </sheetData>
  <sheetProtection algorithmName="SHA-512" hashValue="cHoE8VIkb9oGRFPfJd+hvJGOJ0LLwiZ9b6/n7jXLqzp5s9Yw+fBt2lKaZMBySvIiC/fhRfOeJ3E0iT0k2mgA9g==" saltValue="xriqfxwBIseKkqoIGYFGNw==" spinCount="100000" sheet="1" objects="1" scenarios="1"/>
  <mergeCells count="50">
    <mergeCell ref="A38:A41"/>
    <mergeCell ref="B38:B41"/>
    <mergeCell ref="D38:D41"/>
    <mergeCell ref="E38:E41"/>
    <mergeCell ref="A25:A27"/>
    <mergeCell ref="B25:B27"/>
    <mergeCell ref="D25:D27"/>
    <mergeCell ref="E25:E27"/>
    <mergeCell ref="A34:A35"/>
    <mergeCell ref="B34:B35"/>
    <mergeCell ref="D34:D35"/>
    <mergeCell ref="E34:E35"/>
    <mergeCell ref="A47:A48"/>
    <mergeCell ref="B47:B48"/>
    <mergeCell ref="D47:D48"/>
    <mergeCell ref="E47:E48"/>
    <mergeCell ref="A30:A31"/>
    <mergeCell ref="B30:B31"/>
    <mergeCell ref="D30:D31"/>
    <mergeCell ref="E30:E31"/>
    <mergeCell ref="A32:A33"/>
    <mergeCell ref="B32:B33"/>
    <mergeCell ref="D32:D33"/>
    <mergeCell ref="A36:A37"/>
    <mergeCell ref="B36:B37"/>
    <mergeCell ref="D36:D37"/>
    <mergeCell ref="E36:E37"/>
    <mergeCell ref="E32:E33"/>
    <mergeCell ref="D16:D18"/>
    <mergeCell ref="E16:E18"/>
    <mergeCell ref="A20:A22"/>
    <mergeCell ref="B20:B22"/>
    <mergeCell ref="D20:D22"/>
    <mergeCell ref="E20:E22"/>
    <mergeCell ref="A42:A45"/>
    <mergeCell ref="B42:B45"/>
    <mergeCell ref="D42:D45"/>
    <mergeCell ref="E42:E45"/>
    <mergeCell ref="B2:C2"/>
    <mergeCell ref="B10:C10"/>
    <mergeCell ref="B6:C6"/>
    <mergeCell ref="B5:C5"/>
    <mergeCell ref="B11:C11"/>
    <mergeCell ref="B3:C3"/>
    <mergeCell ref="B4:C4"/>
    <mergeCell ref="B7:C7"/>
    <mergeCell ref="B8:C8"/>
    <mergeCell ref="B9:C9"/>
    <mergeCell ref="A16:A18"/>
    <mergeCell ref="B16:B18"/>
  </mergeCells>
  <hyperlinks>
    <hyperlink ref="C18" r:id="rId1" display="https://wetten.overheid.nl/jci1.3:c:BWBR0020892&amp;hoofdstuk=9b&amp;paragraaf=9b.3&amp;artikel=44&amp;z=2023-07-01&amp;g=2023-07-01" xr:uid="{92DA82CE-29B2-49BF-ABCB-0ACB91D45E19}"/>
    <hyperlink ref="C17" r:id="rId2" display="https://wetten.overheid.nl/jci1.3:c:BWBR0020892&amp;hoofdstuk=9b&amp;paragraaf=9b.4&amp;artikel=46&amp;z=2023-07-01&amp;g=2023-07-01" xr:uid="{026C4120-A02F-4910-B131-95C26714E64A}"/>
    <hyperlink ref="C16" r:id="rId3" display="https://wetten.overheid.nl/jci1.3:c:BWBR0020809&amp;hoofdstuk=5&amp;paragraaf=5.1&amp;artikel=102a&amp;z=2023-07-01&amp;g=2023-07-01" xr:uid="{93EF57AD-7E6F-4CA0-8734-C4FF858171DA}"/>
    <hyperlink ref="C22" r:id="rId4" display="https://wetten.overheid.nl/jci1.3:c:BWBR0020892&amp;hoofdstuk=9b&amp;paragraaf=9b.3&amp;artikel=44&amp;z=2023-07-01&amp;g=2023-07-01" xr:uid="{4964592C-0C2F-4552-AF77-69BA5FF59FCE}"/>
    <hyperlink ref="C21" r:id="rId5" display="https://wetten.overheid.nl/jci1.3:c:BWBR0020892&amp;hoofdstuk=9b&amp;paragraaf=9b.4&amp;artikel=46&amp;z=2023-07-01&amp;g=2023-07-01" xr:uid="{CE67A1DE-1089-4668-A7F8-3A37497C4767}"/>
    <hyperlink ref="C20" r:id="rId6" display="https://wetten.overheid.nl/jci1.3:c:BWBR0020809&amp;hoofdstuk=5&amp;paragraaf=5.1&amp;artikel=102a&amp;z=2023-07-01&amp;g=2023-07-01" xr:uid="{BCC3F79A-3738-46F9-8C6F-1759E577FAB8}"/>
    <hyperlink ref="C27" r:id="rId7" display="https://wetten.overheid.nl/jci1.3:c:BWBR0020892&amp;hoofdstuk=9b&amp;paragraaf=9b.3&amp;artikel=44&amp;z=2023-07-01&amp;g=2023-07-01" xr:uid="{4BD0A919-FA0B-42A5-BDFF-062B8E4D0785}"/>
    <hyperlink ref="C26" r:id="rId8" display="https://wetten.overheid.nl/jci1.3:c:BWBR0020892&amp;hoofdstuk=9b&amp;paragraaf=9b.4&amp;artikel=46&amp;z=2023-07-01&amp;g=2023-07-01" xr:uid="{AD9E8052-A23F-4B8F-82AB-46EC12151157}"/>
    <hyperlink ref="C25" r:id="rId9" display="https://wetten.overheid.nl/jci1.3:c:BWBR0020809&amp;hoofdstuk=5&amp;paragraaf=5.1&amp;artikel=102a&amp;z=2023-07-01&amp;g=2023-07-01" xr:uid="{8F374D84-4DBD-4A14-864C-E90AB3AADCFF}"/>
    <hyperlink ref="C48" r:id="rId10" display="https://wetten.overheid.nl/jci1.3:c:BWBR0020892&amp;hoofdstuk=9b&amp;paragraaf=9b.3&amp;artikel=44&amp;z=2023-07-01&amp;g=2023-07-01" xr:uid="{50B5173F-3B21-4A0D-BAB4-B05FA20246B6}"/>
    <hyperlink ref="C47" r:id="rId11" display="https://wetten.overheid.nl/jci1.3:c:BWBR0020892&amp;hoofdstuk=9b&amp;paragraaf=9b.4&amp;artikel=46&amp;z=2023-07-01&amp;g=2023-07-01" xr:uid="{694DD4FC-EDF1-454D-85AA-794C5E4BD815}"/>
    <hyperlink ref="C30" r:id="rId12" display="https://wetten.overheid.nl/jci1.3:c:BWBR0020892&amp;hoofdstuk=9b&amp;paragraaf=9b.4&amp;artikel=46&amp;z=2023-07-01&amp;g=2023-07-01" xr:uid="{CBCDEA64-64CE-4043-894D-504E383A8AC7}"/>
    <hyperlink ref="C32" r:id="rId13" display="https://wetten.overheid.nl/jci1.3:c:BWBR0020892&amp;hoofdstuk=9b&amp;paragraaf=9b.4&amp;artikel=46&amp;z=2023-07-01&amp;g=2023-07-01" xr:uid="{46CD99B5-81BC-4FDE-A2AE-239437E1EB10}"/>
    <hyperlink ref="C34" r:id="rId14" display="https://wetten.overheid.nl/jci1.3:c:BWBR0020892&amp;hoofdstuk=9b&amp;paragraaf=9b.4&amp;artikel=46&amp;z=2023-07-01&amp;g=2023-07-01" xr:uid="{DFE547C4-FBFF-4B46-BD01-722F049DC63A}"/>
    <hyperlink ref="C36" r:id="rId15" display="https://wetten.overheid.nl/jci1.3:c:BWBR0020892&amp;hoofdstuk=9b&amp;paragraaf=9b.4&amp;artikel=46&amp;z=2023-07-01&amp;g=2023-07-01" xr:uid="{E4B662D9-A93B-4B54-8DCE-8B9A4E9E22C4}"/>
    <hyperlink ref="C50" r:id="rId16" display="Q&amp;A Complete besluitvorming pensioenfondsen" xr:uid="{E89BB377-5133-4521-A20B-53CE97AA72B6}"/>
    <hyperlink ref="D14" r:id="rId17" display="Bij dit sjabloon is een invulinstructie beschikbaar." xr:uid="{8B7CFC2D-7F76-4ED4-B9BE-40097E353F54}"/>
    <hyperlink ref="C40" r:id="rId18" display="https://wetten.overheid.nl/jci1.3:c:BWBR0020892&amp;hoofdstuk=9b&amp;paragraaf=9b.4&amp;artikel=46&amp;z=2023-07-01&amp;g=2023-07-01" xr:uid="{75F6F6C2-1F26-4833-87B1-D5236F7600EF}"/>
    <hyperlink ref="C39" r:id="rId19" display="https://wetten.overheid.nl/jci1.3:c:BWBR0020892&amp;hoofdstuk=9b&amp;paragraaf=9b.3&amp;artikel=44&amp;z=2023-07-01&amp;g=2023-07-01" xr:uid="{E3853EA9-B566-43FE-A3F6-6770E4203C39}"/>
    <hyperlink ref="C38" r:id="rId20" display="https://wetten.overheid.nl/jci1.3:c:BWBR0020892&amp;hoofdstuk=9b&amp;paragraaf=9b.5&amp;artikel=46b&amp;z=2023-07-01&amp;g=2023-07-01" xr:uid="{494C6B7F-BE62-44F5-A338-76B101AD2614}"/>
    <hyperlink ref="C45" r:id="rId21" display="Q&amp;A Complete besluitvorming pensioenfondsen" xr:uid="{5BFA7C7D-A6F4-4C51-9A51-D1A4B1D4432B}"/>
    <hyperlink ref="C44" r:id="rId22" display="https://wetten.overheid.nl/jci1.3:c:BWBR0020892&amp;hoofdstuk=9b&amp;paragraaf=9b.4&amp;artikel=46&amp;z=2023-07-01&amp;g=2023-07-01" xr:uid="{44680EC5-A405-4F5E-B3F7-A89BA14F4285}"/>
    <hyperlink ref="C43" r:id="rId23" display="https://wetten.overheid.nl/jci1.3:c:BWBR0020892&amp;hoofdstuk=9b&amp;paragraaf=9b.3&amp;artikel=44&amp;z=2023-07-01&amp;g=2023-07-01" xr:uid="{47B270EA-5FE8-47DA-AE21-568613EE3A3D}"/>
    <hyperlink ref="C41" r:id="rId24" display="Q&amp;A Complete besluitvorming pensioenfondsen" xr:uid="{86D5E9E1-894C-4DF7-AB88-09ECBDDBE419}"/>
    <hyperlink ref="C42" r:id="rId25" display="https://wetten.overheid.nl/jci1.3:c:BWBR0020892&amp;hoofdstuk=9b&amp;paragraaf=9b.5&amp;artikel=46b&amp;z=2023-07-01&amp;g=2023-07-01" xr:uid="{9E7C5DD7-255C-4676-B5F1-71F2499B8237}"/>
  </hyperlinks>
  <pageMargins left="0.23622047244094491" right="0.23622047244094491" top="0.74803149606299213" bottom="0.74803149606299213" header="0.31496062992125984" footer="0.31496062992125984"/>
  <pageSetup paperSize="8" fitToHeight="0" orientation="landscape" r:id="rId26"/>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6F5B9-61AD-48E8-811E-B0193CE9EB50}">
  <sheetPr codeName="Blad22">
    <tabColor rgb="FFFFC2AD"/>
    <pageSetUpPr fitToPage="1"/>
  </sheetPr>
  <dimension ref="A2:P276"/>
  <sheetViews>
    <sheetView showGridLines="0" zoomScaleNormal="100" workbookViewId="0">
      <selection activeCell="C8" sqref="C8"/>
    </sheetView>
  </sheetViews>
  <sheetFormatPr defaultRowHeight="15"/>
  <cols>
    <col min="1" max="1" width="8.7109375" style="113"/>
    <col min="2" max="2" width="88.85546875" customWidth="1"/>
    <col min="3" max="3" width="37" customWidth="1"/>
    <col min="4" max="4" width="18" bestFit="1" customWidth="1"/>
    <col min="5" max="5" width="16.7109375" customWidth="1"/>
    <col min="6" max="6" width="20" bestFit="1" customWidth="1"/>
    <col min="7" max="7" width="18" bestFit="1" customWidth="1"/>
    <col min="8" max="8" width="14.7109375" customWidth="1"/>
    <col min="9" max="9" width="20" bestFit="1" customWidth="1"/>
    <col min="10" max="10" width="18" bestFit="1" customWidth="1"/>
    <col min="11" max="11" width="14.7109375" customWidth="1"/>
    <col min="12" max="12" width="20" bestFit="1" customWidth="1"/>
    <col min="13" max="13" width="18" bestFit="1" customWidth="1"/>
    <col min="14" max="14" width="14.7109375" customWidth="1"/>
    <col min="15" max="15" width="20" bestFit="1" customWidth="1"/>
    <col min="16" max="16" width="9.140625" hidden="1" customWidth="1"/>
  </cols>
  <sheetData>
    <row r="2" spans="1:16">
      <c r="B2" s="744" t="s">
        <v>804</v>
      </c>
      <c r="C2" s="798"/>
    </row>
    <row r="3" spans="1:16" ht="21" customHeight="1">
      <c r="B3" s="823" t="s">
        <v>320</v>
      </c>
      <c r="C3" s="639"/>
      <c r="D3" s="24"/>
    </row>
    <row r="4" spans="1:16">
      <c r="B4" s="672" t="s">
        <v>805</v>
      </c>
      <c r="C4" s="631"/>
      <c r="D4" s="24"/>
    </row>
    <row r="5" spans="1:16">
      <c r="B5" s="3"/>
    </row>
    <row r="6" spans="1:16">
      <c r="A6" s="217"/>
      <c r="B6" s="213" t="s">
        <v>286</v>
      </c>
      <c r="C6" s="47" t="s">
        <v>287</v>
      </c>
    </row>
    <row r="7" spans="1:16" ht="31.5" customHeight="1">
      <c r="A7" s="219">
        <v>1</v>
      </c>
      <c r="B7" s="163" t="s">
        <v>806</v>
      </c>
      <c r="C7" s="491" t="s">
        <v>146</v>
      </c>
      <c r="P7" s="313" t="s">
        <v>7</v>
      </c>
    </row>
    <row r="8" spans="1:16" ht="16.5" customHeight="1">
      <c r="A8" s="249" t="s">
        <v>337</v>
      </c>
      <c r="B8" s="286" t="s">
        <v>807</v>
      </c>
      <c r="C8" s="374"/>
      <c r="P8" s="349">
        <v>1</v>
      </c>
    </row>
    <row r="9" spans="1:16">
      <c r="A9" s="233" t="s">
        <v>340</v>
      </c>
      <c r="B9" s="287" t="s">
        <v>808</v>
      </c>
      <c r="C9" s="375"/>
      <c r="P9" s="349">
        <v>1</v>
      </c>
    </row>
    <row r="10" spans="1:16" ht="15" customHeight="1">
      <c r="A10" s="233" t="s">
        <v>809</v>
      </c>
      <c r="B10" s="287" t="s">
        <v>810</v>
      </c>
      <c r="C10" s="375"/>
      <c r="P10" s="425">
        <v>1</v>
      </c>
    </row>
    <row r="11" spans="1:16">
      <c r="A11" s="233" t="s">
        <v>155</v>
      </c>
      <c r="B11" s="287" t="str">
        <f>IF('0. Inhoudsopgave'!$C$12="Solidaire premieregeling","Deze vraag hoeft u niet te beantwoorden","Hanteert het fonds in dit scenario een risicodelingsreserve? ")</f>
        <v xml:space="preserve">Hanteert het fonds in dit scenario een risicodelingsreserve? </v>
      </c>
      <c r="C11" s="375" t="s">
        <v>12</v>
      </c>
      <c r="P11" s="349">
        <f>IF('0. Inhoudsopgave'!$C$12="Solidaire premieregeling",0,1)</f>
        <v>1</v>
      </c>
    </row>
    <row r="12" spans="1:16">
      <c r="A12" s="233" t="s">
        <v>158</v>
      </c>
      <c r="B12" s="287" t="s">
        <v>811</v>
      </c>
      <c r="C12" s="375" t="s">
        <v>12</v>
      </c>
      <c r="P12" s="141">
        <v>1</v>
      </c>
    </row>
    <row r="13" spans="1:16">
      <c r="A13" s="233" t="s">
        <v>159</v>
      </c>
      <c r="B13" s="287" t="str">
        <f>IF('0. Inhoudsopgave'!$C$12="Flexibele premieregeling","Deze vraag hoeft u niet te beantwoorden","Wat is de initiële omvang van de solidariteitsreserve in dit scenario?")</f>
        <v>Wat is de initiële omvang van de solidariteitsreserve in dit scenario?</v>
      </c>
      <c r="C13" s="375"/>
      <c r="P13" s="349">
        <f>IF('0. Inhoudsopgave'!$C$12="Flexibele premieregeling",0,1)</f>
        <v>1</v>
      </c>
    </row>
    <row r="14" spans="1:16">
      <c r="A14" s="233" t="s">
        <v>160</v>
      </c>
      <c r="B14" s="287" t="str">
        <f>IF('0. Inhoudsopgave'!$C$12="Solidaire premieregeling","Deze vraag hoeft u niet te beantwoorden","Wat is de initiële omvang van de risicodelingsreserve in dit scenario?")</f>
        <v>Wat is de initiële omvang van de risicodelingsreserve in dit scenario?</v>
      </c>
      <c r="C14" s="375"/>
      <c r="P14" s="349">
        <f>IF('0. Inhoudsopgave'!$C$12="Solidaire premieregeling",0,1)</f>
        <v>1</v>
      </c>
    </row>
    <row r="15" spans="1:16" ht="60">
      <c r="A15" s="512" t="s">
        <v>305</v>
      </c>
      <c r="B15" s="287" t="s">
        <v>812</v>
      </c>
      <c r="C15" s="375"/>
      <c r="P15" s="349">
        <v>1</v>
      </c>
    </row>
    <row r="16" spans="1:16">
      <c r="A16" s="233" t="s">
        <v>168</v>
      </c>
      <c r="B16" s="287" t="s">
        <v>813</v>
      </c>
      <c r="C16" s="375" t="s">
        <v>12</v>
      </c>
      <c r="P16" s="141">
        <v>1</v>
      </c>
    </row>
    <row r="17" spans="1:16" ht="30">
      <c r="A17" s="233" t="s">
        <v>170</v>
      </c>
      <c r="B17" s="287" t="str">
        <f>IF(C16="Nee","Deze vraag hoeft u niet te beantwoorden","Licht toe welke elementen het fonds gewijzigd heeft en onderbouw waarom het fonds deze wijziging doet. ")</f>
        <v xml:space="preserve">Licht toe welke elementen het fonds gewijzigd heeft en onderbouw waarom het fonds deze wijziging doet. </v>
      </c>
      <c r="C17" s="375"/>
      <c r="P17" s="349">
        <f>IF(C16="Nee",0,1)</f>
        <v>1</v>
      </c>
    </row>
    <row r="18" spans="1:16" ht="30" customHeight="1">
      <c r="A18" s="233" t="s">
        <v>172</v>
      </c>
      <c r="B18" s="287" t="s">
        <v>814</v>
      </c>
      <c r="C18" s="375" t="s">
        <v>12</v>
      </c>
      <c r="P18" s="349">
        <v>1</v>
      </c>
    </row>
    <row r="19" spans="1:16" ht="30">
      <c r="A19" s="233" t="s">
        <v>815</v>
      </c>
      <c r="B19" s="287" t="str">
        <f>IF(C18="Nee","Deze vraag hoeft u niet te beantwoorden","Welke impact heeft het wijzigen van de toedeling van de pensioenvermogens op de evenwichtigheidsbeoordeling?")</f>
        <v>Welke impact heeft het wijzigen van de toedeling van de pensioenvermogens op de evenwichtigheidsbeoordeling?</v>
      </c>
      <c r="C19" s="375"/>
      <c r="P19" s="349">
        <f>IF(C18="Nee",0,1)</f>
        <v>1</v>
      </c>
    </row>
    <row r="20" spans="1:16">
      <c r="A20" s="252" t="s">
        <v>816</v>
      </c>
      <c r="B20" s="288" t="s">
        <v>817</v>
      </c>
      <c r="C20" s="378"/>
      <c r="P20" s="357">
        <v>1</v>
      </c>
    </row>
    <row r="21" spans="1:16">
      <c r="A21" s="29"/>
    </row>
    <row r="22" spans="1:16" ht="28.5" customHeight="1">
      <c r="A22" s="27">
        <v>2</v>
      </c>
      <c r="B22" s="2" t="s">
        <v>818</v>
      </c>
      <c r="G22" s="791" t="s">
        <v>756</v>
      </c>
      <c r="H22" s="792" t="s">
        <v>757</v>
      </c>
      <c r="I22" s="793"/>
      <c r="J22" s="791" t="s">
        <v>756</v>
      </c>
      <c r="K22" s="792" t="s">
        <v>757</v>
      </c>
      <c r="L22" s="793"/>
      <c r="M22" s="791" t="s">
        <v>756</v>
      </c>
      <c r="N22" s="792" t="s">
        <v>757</v>
      </c>
      <c r="O22" s="793"/>
    </row>
    <row r="23" spans="1:16" ht="60">
      <c r="A23" s="29"/>
      <c r="B23" s="3" t="s">
        <v>819</v>
      </c>
      <c r="C23" s="10"/>
      <c r="D23" s="786" t="s">
        <v>820</v>
      </c>
      <c r="E23" s="799"/>
      <c r="F23" s="799"/>
      <c r="G23" s="791" t="s">
        <v>758</v>
      </c>
      <c r="H23" s="792"/>
      <c r="I23" s="793"/>
      <c r="J23" s="791" t="s">
        <v>759</v>
      </c>
      <c r="K23" s="792"/>
      <c r="L23" s="793"/>
      <c r="M23" s="791" t="s">
        <v>760</v>
      </c>
      <c r="N23" s="792"/>
      <c r="O23" s="793"/>
    </row>
    <row r="24" spans="1:16" ht="15" customHeight="1">
      <c r="A24" s="29"/>
      <c r="C24" s="10" t="s">
        <v>821</v>
      </c>
      <c r="D24" s="501" t="s">
        <v>709</v>
      </c>
      <c r="E24" s="508" t="s">
        <v>710</v>
      </c>
      <c r="F24" s="501" t="s">
        <v>711</v>
      </c>
      <c r="G24" s="501" t="s">
        <v>709</v>
      </c>
      <c r="H24" s="508" t="s">
        <v>710</v>
      </c>
      <c r="I24" s="501" t="s">
        <v>711</v>
      </c>
      <c r="J24" s="501" t="s">
        <v>709</v>
      </c>
      <c r="K24" s="508" t="s">
        <v>710</v>
      </c>
      <c r="L24" s="501" t="s">
        <v>711</v>
      </c>
      <c r="M24" s="501" t="s">
        <v>709</v>
      </c>
      <c r="N24" s="508" t="s">
        <v>710</v>
      </c>
      <c r="O24" s="501" t="s">
        <v>711</v>
      </c>
    </row>
    <row r="25" spans="1:16">
      <c r="A25" s="29"/>
      <c r="C25" s="4" t="s">
        <v>822</v>
      </c>
      <c r="D25" s="412"/>
      <c r="E25" s="412"/>
      <c r="F25" s="412"/>
      <c r="G25" s="412"/>
      <c r="H25" s="412"/>
      <c r="I25" s="412"/>
      <c r="J25" s="412"/>
      <c r="K25" s="412"/>
      <c r="L25" s="412"/>
      <c r="M25" s="412"/>
      <c r="N25" s="412"/>
      <c r="O25" s="412"/>
    </row>
    <row r="26" spans="1:16">
      <c r="A26" s="29"/>
      <c r="C26" s="4" t="s">
        <v>823</v>
      </c>
      <c r="D26" s="412"/>
      <c r="E26" s="412"/>
      <c r="F26" s="412"/>
      <c r="G26" s="412"/>
      <c r="H26" s="412"/>
      <c r="I26" s="412"/>
      <c r="J26" s="412"/>
      <c r="K26" s="412"/>
      <c r="L26" s="412"/>
      <c r="M26" s="412"/>
      <c r="N26" s="412"/>
      <c r="O26" s="412"/>
    </row>
    <row r="27" spans="1:16">
      <c r="A27" s="29"/>
      <c r="C27" s="4" t="s">
        <v>824</v>
      </c>
      <c r="D27" s="412"/>
      <c r="E27" s="412"/>
      <c r="F27" s="412"/>
      <c r="G27" s="412"/>
      <c r="H27" s="412"/>
      <c r="I27" s="412"/>
      <c r="J27" s="412"/>
      <c r="K27" s="412"/>
      <c r="L27" s="412"/>
      <c r="M27" s="412"/>
      <c r="N27" s="412"/>
      <c r="O27" s="412"/>
    </row>
    <row r="28" spans="1:16">
      <c r="A28" s="29"/>
      <c r="C28" s="4" t="s">
        <v>825</v>
      </c>
      <c r="D28" s="412"/>
      <c r="E28" s="412"/>
      <c r="F28" s="412"/>
      <c r="G28" s="412"/>
      <c r="H28" s="412"/>
      <c r="I28" s="412"/>
      <c r="J28" s="412"/>
      <c r="K28" s="412"/>
      <c r="L28" s="412"/>
      <c r="M28" s="412"/>
      <c r="N28" s="412"/>
      <c r="O28" s="412"/>
    </row>
    <row r="29" spans="1:16">
      <c r="A29" s="29"/>
      <c r="C29" s="4" t="s">
        <v>826</v>
      </c>
      <c r="D29" s="412"/>
      <c r="E29" s="412"/>
      <c r="F29" s="412"/>
      <c r="G29" s="412"/>
      <c r="H29" s="412"/>
      <c r="I29" s="412"/>
      <c r="J29" s="412"/>
      <c r="K29" s="412"/>
      <c r="L29" s="412"/>
      <c r="M29" s="412"/>
      <c r="N29" s="412"/>
      <c r="O29" s="412"/>
    </row>
    <row r="30" spans="1:16">
      <c r="A30" s="29"/>
      <c r="C30" s="4" t="s">
        <v>827</v>
      </c>
      <c r="D30" s="412"/>
      <c r="E30" s="412"/>
      <c r="F30" s="412"/>
      <c r="G30" s="412"/>
      <c r="H30" s="412"/>
      <c r="I30" s="412"/>
      <c r="J30" s="412"/>
      <c r="K30" s="412"/>
      <c r="L30" s="412"/>
      <c r="M30" s="412"/>
      <c r="N30" s="412"/>
      <c r="O30" s="412"/>
    </row>
    <row r="31" spans="1:16">
      <c r="A31" s="29"/>
      <c r="C31" s="4" t="s">
        <v>828</v>
      </c>
      <c r="D31" s="412"/>
      <c r="E31" s="412"/>
      <c r="F31" s="412"/>
      <c r="G31" s="412"/>
      <c r="H31" s="412"/>
      <c r="I31" s="412"/>
      <c r="J31" s="412"/>
      <c r="K31" s="412"/>
      <c r="L31" s="412"/>
      <c r="M31" s="412"/>
      <c r="N31" s="412"/>
      <c r="O31" s="412"/>
    </row>
    <row r="32" spans="1:16">
      <c r="A32" s="29"/>
      <c r="C32" s="4" t="s">
        <v>829</v>
      </c>
      <c r="D32" s="412"/>
      <c r="E32" s="412"/>
      <c r="F32" s="412"/>
      <c r="G32" s="412"/>
      <c r="H32" s="412"/>
      <c r="I32" s="412"/>
      <c r="J32" s="412"/>
      <c r="K32" s="412"/>
      <c r="L32" s="412"/>
      <c r="M32" s="412"/>
      <c r="N32" s="412"/>
      <c r="O32" s="412"/>
    </row>
    <row r="33" spans="1:15">
      <c r="A33" s="29"/>
      <c r="C33" s="4" t="s">
        <v>830</v>
      </c>
      <c r="D33" s="412"/>
      <c r="E33" s="412"/>
      <c r="F33" s="412"/>
      <c r="G33" s="412"/>
      <c r="H33" s="412"/>
      <c r="I33" s="412"/>
      <c r="J33" s="412"/>
      <c r="K33" s="412"/>
      <c r="L33" s="412"/>
      <c r="M33" s="412"/>
      <c r="N33" s="412"/>
      <c r="O33" s="412"/>
    </row>
    <row r="34" spans="1:15">
      <c r="A34" s="29"/>
      <c r="C34" s="4" t="s">
        <v>831</v>
      </c>
      <c r="D34" s="412"/>
      <c r="E34" s="412"/>
      <c r="F34" s="412"/>
      <c r="G34" s="412"/>
      <c r="H34" s="412"/>
      <c r="I34" s="412"/>
      <c r="J34" s="412"/>
      <c r="K34" s="412"/>
      <c r="L34" s="412"/>
      <c r="M34" s="412"/>
      <c r="N34" s="412"/>
      <c r="O34" s="412"/>
    </row>
    <row r="35" spans="1:15">
      <c r="A35" s="29"/>
      <c r="C35" s="4" t="s">
        <v>832</v>
      </c>
      <c r="D35" s="412"/>
      <c r="E35" s="412"/>
      <c r="F35" s="412"/>
      <c r="G35" s="412"/>
      <c r="H35" s="412"/>
      <c r="I35" s="412"/>
      <c r="J35" s="412"/>
      <c r="K35" s="412"/>
      <c r="L35" s="412"/>
      <c r="M35" s="412"/>
      <c r="N35" s="412"/>
      <c r="O35" s="412"/>
    </row>
    <row r="36" spans="1:15">
      <c r="A36" s="29"/>
      <c r="C36" s="4" t="s">
        <v>833</v>
      </c>
      <c r="D36" s="412"/>
      <c r="E36" s="412"/>
      <c r="F36" s="412"/>
      <c r="G36" s="412"/>
      <c r="H36" s="412"/>
      <c r="I36" s="412"/>
      <c r="J36" s="412"/>
      <c r="K36" s="412"/>
      <c r="L36" s="412"/>
      <c r="M36" s="412"/>
      <c r="N36" s="412"/>
      <c r="O36" s="412"/>
    </row>
    <row r="37" spans="1:15">
      <c r="A37" s="29"/>
      <c r="C37" s="4" t="s">
        <v>834</v>
      </c>
      <c r="D37" s="412"/>
      <c r="E37" s="412"/>
      <c r="F37" s="412"/>
      <c r="G37" s="412"/>
      <c r="H37" s="412"/>
      <c r="I37" s="412"/>
      <c r="J37" s="412"/>
      <c r="K37" s="412"/>
      <c r="L37" s="412"/>
      <c r="M37" s="412"/>
      <c r="N37" s="412"/>
      <c r="O37" s="412"/>
    </row>
    <row r="38" spans="1:15">
      <c r="A38" s="29"/>
      <c r="C38" s="4" t="s">
        <v>835</v>
      </c>
      <c r="D38" s="412"/>
      <c r="E38" s="412"/>
      <c r="F38" s="412"/>
      <c r="G38" s="412"/>
      <c r="H38" s="412"/>
      <c r="I38" s="412"/>
      <c r="J38" s="412"/>
      <c r="K38" s="412"/>
      <c r="L38" s="412"/>
      <c r="M38" s="412"/>
      <c r="N38" s="412"/>
      <c r="O38" s="412"/>
    </row>
    <row r="39" spans="1:15">
      <c r="A39" s="29"/>
      <c r="C39" s="4" t="s">
        <v>836</v>
      </c>
      <c r="D39" s="412"/>
      <c r="E39" s="412"/>
      <c r="F39" s="412"/>
      <c r="G39" s="412"/>
      <c r="H39" s="412"/>
      <c r="I39" s="412"/>
      <c r="J39" s="412"/>
      <c r="K39" s="412"/>
      <c r="L39" s="412"/>
      <c r="M39" s="412"/>
      <c r="N39" s="412"/>
      <c r="O39" s="412"/>
    </row>
    <row r="40" spans="1:15">
      <c r="A40" s="29"/>
      <c r="C40" s="4" t="s">
        <v>837</v>
      </c>
      <c r="D40" s="412"/>
      <c r="E40" s="412"/>
      <c r="F40" s="412"/>
      <c r="G40" s="412"/>
      <c r="H40" s="412"/>
      <c r="I40" s="412"/>
      <c r="J40" s="412"/>
      <c r="K40" s="412"/>
      <c r="L40" s="412"/>
      <c r="M40" s="412"/>
      <c r="N40" s="412"/>
      <c r="O40" s="412"/>
    </row>
    <row r="41" spans="1:15">
      <c r="A41" s="29"/>
    </row>
    <row r="42" spans="1:15">
      <c r="A42" s="29"/>
    </row>
    <row r="43" spans="1:15">
      <c r="A43" s="29"/>
    </row>
    <row r="44" spans="1:15">
      <c r="A44" s="29"/>
    </row>
    <row r="45" spans="1:15">
      <c r="A45" s="29"/>
    </row>
    <row r="46" spans="1:15">
      <c r="A46" s="29"/>
    </row>
    <row r="47" spans="1:15">
      <c r="A47" s="29"/>
    </row>
    <row r="48" spans="1:15">
      <c r="A48" s="29"/>
    </row>
    <row r="49" spans="1:1">
      <c r="A49" s="29"/>
    </row>
    <row r="50" spans="1:1">
      <c r="A50" s="29"/>
    </row>
    <row r="51" spans="1:1">
      <c r="A51" s="29"/>
    </row>
    <row r="52" spans="1:1">
      <c r="A52" s="29"/>
    </row>
    <row r="53" spans="1:1">
      <c r="A53" s="29"/>
    </row>
    <row r="54" spans="1:1">
      <c r="A54" s="29"/>
    </row>
    <row r="55" spans="1:1">
      <c r="A55" s="29"/>
    </row>
    <row r="56" spans="1:1">
      <c r="A56" s="29"/>
    </row>
    <row r="57" spans="1:1">
      <c r="A57" s="29"/>
    </row>
    <row r="58" spans="1:1">
      <c r="A58" s="29"/>
    </row>
    <row r="59" spans="1:1">
      <c r="A59" s="29"/>
    </row>
    <row r="60" spans="1:1">
      <c r="A60" s="29"/>
    </row>
    <row r="61" spans="1:1">
      <c r="A61" s="29"/>
    </row>
    <row r="62" spans="1:1">
      <c r="A62" s="29"/>
    </row>
    <row r="63" spans="1:1">
      <c r="A63" s="29"/>
    </row>
    <row r="64" spans="1:1">
      <c r="A64" s="29"/>
    </row>
    <row r="65" spans="1:1">
      <c r="A65" s="29"/>
    </row>
    <row r="66" spans="1:1">
      <c r="A66" s="29"/>
    </row>
    <row r="67" spans="1:1">
      <c r="A67" s="29"/>
    </row>
    <row r="68" spans="1:1">
      <c r="A68" s="29"/>
    </row>
    <row r="69" spans="1:1">
      <c r="A69" s="29"/>
    </row>
    <row r="70" spans="1:1">
      <c r="A70" s="29"/>
    </row>
    <row r="71" spans="1:1">
      <c r="A71" s="29"/>
    </row>
    <row r="72" spans="1:1">
      <c r="A72" s="29"/>
    </row>
    <row r="73" spans="1:1">
      <c r="A73" s="29"/>
    </row>
    <row r="74" spans="1:1">
      <c r="A74" s="29"/>
    </row>
    <row r="75" spans="1:1">
      <c r="A75" s="29"/>
    </row>
    <row r="76" spans="1:1">
      <c r="A76" s="29"/>
    </row>
    <row r="77" spans="1:1">
      <c r="A77" s="29"/>
    </row>
    <row r="78" spans="1:1">
      <c r="A78" s="29"/>
    </row>
    <row r="79" spans="1:1">
      <c r="A79" s="29"/>
    </row>
    <row r="80" spans="1:1">
      <c r="A80" s="29"/>
    </row>
    <row r="81" spans="1:1">
      <c r="A81" s="29"/>
    </row>
    <row r="82" spans="1:1">
      <c r="A82" s="29"/>
    </row>
    <row r="83" spans="1:1">
      <c r="A83" s="29"/>
    </row>
    <row r="84" spans="1:1">
      <c r="A84" s="29"/>
    </row>
    <row r="85" spans="1:1">
      <c r="A85" s="29"/>
    </row>
    <row r="86" spans="1:1">
      <c r="A86" s="29"/>
    </row>
    <row r="87" spans="1:1">
      <c r="A87" s="29"/>
    </row>
    <row r="88" spans="1:1">
      <c r="A88" s="29"/>
    </row>
    <row r="89" spans="1:1">
      <c r="A89" s="29"/>
    </row>
    <row r="90" spans="1:1">
      <c r="A90" s="29"/>
    </row>
    <row r="91" spans="1:1">
      <c r="A91" s="29"/>
    </row>
    <row r="92" spans="1:1">
      <c r="A92" s="29"/>
    </row>
    <row r="93" spans="1:1">
      <c r="A93" s="29"/>
    </row>
    <row r="94" spans="1:1">
      <c r="A94" s="29"/>
    </row>
    <row r="95" spans="1:1">
      <c r="A95" s="29"/>
    </row>
    <row r="96" spans="1:1">
      <c r="A96" s="29"/>
    </row>
    <row r="97" spans="1:1">
      <c r="A97" s="29"/>
    </row>
    <row r="98" spans="1:1">
      <c r="A98" s="29"/>
    </row>
    <row r="99" spans="1:1">
      <c r="A99" s="29"/>
    </row>
    <row r="100" spans="1:1">
      <c r="A100" s="29"/>
    </row>
    <row r="101" spans="1:1">
      <c r="A101" s="29"/>
    </row>
    <row r="102" spans="1:1">
      <c r="A102" s="29"/>
    </row>
    <row r="103" spans="1:1">
      <c r="A103" s="29"/>
    </row>
    <row r="104" spans="1:1">
      <c r="A104" s="29"/>
    </row>
    <row r="105" spans="1:1">
      <c r="A105" s="29"/>
    </row>
    <row r="106" spans="1:1">
      <c r="A106" s="29"/>
    </row>
    <row r="107" spans="1:1">
      <c r="A107" s="29"/>
    </row>
    <row r="108" spans="1:1">
      <c r="A108" s="29"/>
    </row>
    <row r="109" spans="1:1">
      <c r="A109" s="29"/>
    </row>
    <row r="110" spans="1:1">
      <c r="A110" s="29"/>
    </row>
    <row r="111" spans="1:1">
      <c r="A111" s="29"/>
    </row>
    <row r="112" spans="1:1">
      <c r="A112" s="29"/>
    </row>
    <row r="113" spans="1:1">
      <c r="A113" s="29"/>
    </row>
    <row r="114" spans="1:1">
      <c r="A114" s="29"/>
    </row>
    <row r="115" spans="1:1">
      <c r="A115" s="29"/>
    </row>
    <row r="116" spans="1:1">
      <c r="A116" s="29"/>
    </row>
    <row r="117" spans="1:1">
      <c r="A117" s="29"/>
    </row>
    <row r="118" spans="1:1">
      <c r="A118" s="29"/>
    </row>
    <row r="119" spans="1:1">
      <c r="A119" s="29"/>
    </row>
    <row r="120" spans="1:1">
      <c r="A120" s="29"/>
    </row>
    <row r="121" spans="1:1">
      <c r="A121" s="29"/>
    </row>
    <row r="122" spans="1:1">
      <c r="A122" s="29"/>
    </row>
    <row r="123" spans="1:1">
      <c r="A123" s="29"/>
    </row>
    <row r="124" spans="1:1">
      <c r="A124" s="29"/>
    </row>
    <row r="125" spans="1:1">
      <c r="A125" s="29"/>
    </row>
    <row r="126" spans="1:1">
      <c r="A126" s="29"/>
    </row>
    <row r="127" spans="1:1">
      <c r="A127" s="29"/>
    </row>
    <row r="128" spans="1:1">
      <c r="A128" s="29"/>
    </row>
    <row r="129" spans="1:1">
      <c r="A129" s="29"/>
    </row>
    <row r="130" spans="1:1">
      <c r="A130" s="29"/>
    </row>
    <row r="131" spans="1:1">
      <c r="A131" s="29"/>
    </row>
    <row r="132" spans="1:1">
      <c r="A132" s="29"/>
    </row>
    <row r="133" spans="1:1">
      <c r="A133" s="29"/>
    </row>
    <row r="134" spans="1:1">
      <c r="A134" s="29"/>
    </row>
    <row r="135" spans="1:1">
      <c r="A135" s="29"/>
    </row>
    <row r="136" spans="1:1">
      <c r="A136" s="29"/>
    </row>
    <row r="137" spans="1:1">
      <c r="A137" s="29"/>
    </row>
    <row r="138" spans="1:1">
      <c r="A138" s="29"/>
    </row>
    <row r="139" spans="1:1">
      <c r="A139" s="29"/>
    </row>
    <row r="140" spans="1:1">
      <c r="A140" s="29"/>
    </row>
    <row r="141" spans="1:1">
      <c r="A141" s="29"/>
    </row>
    <row r="142" spans="1:1">
      <c r="A142" s="29"/>
    </row>
    <row r="143" spans="1:1">
      <c r="A143" s="29"/>
    </row>
    <row r="144" spans="1:1">
      <c r="A144" s="29"/>
    </row>
    <row r="145" spans="1:1">
      <c r="A145" s="29"/>
    </row>
    <row r="146" spans="1:1">
      <c r="A146" s="29"/>
    </row>
    <row r="147" spans="1:1">
      <c r="A147" s="29"/>
    </row>
    <row r="148" spans="1:1">
      <c r="A148" s="29"/>
    </row>
    <row r="149" spans="1:1">
      <c r="A149" s="29"/>
    </row>
    <row r="150" spans="1:1">
      <c r="A150" s="29"/>
    </row>
    <row r="151" spans="1:1">
      <c r="A151" s="29"/>
    </row>
    <row r="152" spans="1:1">
      <c r="A152" s="29"/>
    </row>
    <row r="153" spans="1:1">
      <c r="A153" s="29"/>
    </row>
    <row r="154" spans="1:1">
      <c r="A154" s="29"/>
    </row>
    <row r="155" spans="1:1">
      <c r="A155" s="29"/>
    </row>
    <row r="156" spans="1:1">
      <c r="A156" s="29"/>
    </row>
    <row r="157" spans="1:1">
      <c r="A157" s="29"/>
    </row>
    <row r="158" spans="1:1">
      <c r="A158" s="29"/>
    </row>
    <row r="159" spans="1:1">
      <c r="A159" s="29"/>
    </row>
    <row r="160" spans="1:1">
      <c r="A160" s="29"/>
    </row>
    <row r="161" spans="1:1">
      <c r="A161" s="29"/>
    </row>
    <row r="162" spans="1:1">
      <c r="A162" s="29"/>
    </row>
    <row r="163" spans="1:1">
      <c r="A163" s="29"/>
    </row>
    <row r="164" spans="1:1">
      <c r="A164" s="29"/>
    </row>
    <row r="165" spans="1:1">
      <c r="A165" s="29"/>
    </row>
    <row r="166" spans="1:1">
      <c r="A166" s="29"/>
    </row>
    <row r="167" spans="1:1">
      <c r="A167" s="29"/>
    </row>
    <row r="168" spans="1:1">
      <c r="A168" s="29"/>
    </row>
    <row r="169" spans="1:1">
      <c r="A169" s="29"/>
    </row>
    <row r="170" spans="1:1">
      <c r="A170" s="29"/>
    </row>
    <row r="171" spans="1:1">
      <c r="A171" s="29"/>
    </row>
    <row r="172" spans="1:1">
      <c r="A172" s="29"/>
    </row>
    <row r="173" spans="1:1">
      <c r="A173" s="29"/>
    </row>
    <row r="174" spans="1:1">
      <c r="A174" s="29"/>
    </row>
    <row r="175" spans="1:1">
      <c r="A175" s="29"/>
    </row>
    <row r="176" spans="1:1">
      <c r="A176" s="29"/>
    </row>
    <row r="177" spans="1:1">
      <c r="A177" s="29"/>
    </row>
    <row r="178" spans="1:1">
      <c r="A178" s="29"/>
    </row>
    <row r="179" spans="1:1">
      <c r="A179" s="29"/>
    </row>
    <row r="180" spans="1:1">
      <c r="A180" s="29"/>
    </row>
    <row r="181" spans="1:1">
      <c r="A181" s="29"/>
    </row>
    <row r="182" spans="1:1">
      <c r="A182" s="29"/>
    </row>
    <row r="183" spans="1:1">
      <c r="A183" s="29"/>
    </row>
    <row r="184" spans="1:1">
      <c r="A184" s="29"/>
    </row>
    <row r="185" spans="1:1">
      <c r="A185" s="29"/>
    </row>
    <row r="186" spans="1:1">
      <c r="A186" s="29"/>
    </row>
    <row r="187" spans="1:1">
      <c r="A187" s="29"/>
    </row>
    <row r="188" spans="1:1">
      <c r="A188" s="29"/>
    </row>
    <row r="189" spans="1:1">
      <c r="A189" s="29"/>
    </row>
    <row r="190" spans="1:1">
      <c r="A190" s="29"/>
    </row>
    <row r="191" spans="1:1">
      <c r="A191" s="29"/>
    </row>
    <row r="192" spans="1:1">
      <c r="A192" s="29"/>
    </row>
    <row r="193" spans="1:1">
      <c r="A193" s="29"/>
    </row>
    <row r="194" spans="1:1">
      <c r="A194" s="29"/>
    </row>
    <row r="195" spans="1:1">
      <c r="A195" s="29"/>
    </row>
    <row r="196" spans="1:1">
      <c r="A196" s="29"/>
    </row>
    <row r="197" spans="1:1">
      <c r="A197" s="29"/>
    </row>
    <row r="198" spans="1:1">
      <c r="A198" s="29"/>
    </row>
    <row r="199" spans="1:1">
      <c r="A199" s="29"/>
    </row>
    <row r="200" spans="1:1">
      <c r="A200" s="29"/>
    </row>
    <row r="201" spans="1:1">
      <c r="A201" s="29"/>
    </row>
    <row r="202" spans="1:1">
      <c r="A202" s="29"/>
    </row>
    <row r="203" spans="1:1">
      <c r="A203" s="29"/>
    </row>
    <row r="204" spans="1:1">
      <c r="A204" s="29"/>
    </row>
    <row r="205" spans="1:1">
      <c r="A205" s="29"/>
    </row>
    <row r="206" spans="1:1">
      <c r="A206" s="29"/>
    </row>
    <row r="207" spans="1:1">
      <c r="A207" s="29"/>
    </row>
    <row r="208" spans="1:1">
      <c r="A208" s="29"/>
    </row>
    <row r="209" spans="1:1">
      <c r="A209" s="29"/>
    </row>
    <row r="210" spans="1:1">
      <c r="A210" s="29"/>
    </row>
    <row r="211" spans="1:1">
      <c r="A211" s="29"/>
    </row>
    <row r="212" spans="1:1">
      <c r="A212" s="29"/>
    </row>
    <row r="213" spans="1:1">
      <c r="A213" s="29"/>
    </row>
    <row r="214" spans="1:1">
      <c r="A214" s="29"/>
    </row>
    <row r="215" spans="1:1">
      <c r="A215" s="29"/>
    </row>
    <row r="216" spans="1:1">
      <c r="A216" s="29"/>
    </row>
    <row r="217" spans="1:1">
      <c r="A217" s="29"/>
    </row>
    <row r="218" spans="1:1">
      <c r="A218" s="29"/>
    </row>
    <row r="219" spans="1:1">
      <c r="A219" s="29"/>
    </row>
    <row r="220" spans="1:1">
      <c r="A220" s="29"/>
    </row>
    <row r="221" spans="1:1">
      <c r="A221" s="29"/>
    </row>
    <row r="222" spans="1:1">
      <c r="A222" s="29"/>
    </row>
    <row r="223" spans="1:1">
      <c r="A223" s="29"/>
    </row>
    <row r="224" spans="1:1">
      <c r="A224" s="29"/>
    </row>
    <row r="225" spans="1:1">
      <c r="A225" s="29"/>
    </row>
    <row r="226" spans="1:1">
      <c r="A226" s="29"/>
    </row>
    <row r="227" spans="1:1">
      <c r="A227" s="29"/>
    </row>
    <row r="228" spans="1:1">
      <c r="A228" s="29"/>
    </row>
    <row r="229" spans="1:1">
      <c r="A229" s="29"/>
    </row>
    <row r="230" spans="1:1">
      <c r="A230" s="29"/>
    </row>
    <row r="231" spans="1:1">
      <c r="A231" s="29"/>
    </row>
    <row r="232" spans="1:1">
      <c r="A232" s="29"/>
    </row>
    <row r="233" spans="1:1">
      <c r="A233" s="29"/>
    </row>
    <row r="234" spans="1:1">
      <c r="A234" s="29"/>
    </row>
    <row r="235" spans="1:1">
      <c r="A235" s="29"/>
    </row>
    <row r="236" spans="1:1">
      <c r="A236" s="29"/>
    </row>
    <row r="237" spans="1:1">
      <c r="A237" s="29"/>
    </row>
    <row r="238" spans="1:1">
      <c r="A238" s="29"/>
    </row>
    <row r="239" spans="1:1">
      <c r="A239" s="29"/>
    </row>
    <row r="240" spans="1:1">
      <c r="A240" s="29"/>
    </row>
    <row r="241" spans="1:1">
      <c r="A241" s="29"/>
    </row>
    <row r="242" spans="1:1">
      <c r="A242" s="29"/>
    </row>
    <row r="243" spans="1:1">
      <c r="A243" s="29"/>
    </row>
    <row r="244" spans="1:1">
      <c r="A244" s="29"/>
    </row>
    <row r="245" spans="1:1">
      <c r="A245" s="29"/>
    </row>
    <row r="246" spans="1:1">
      <c r="A246" s="29"/>
    </row>
    <row r="247" spans="1:1">
      <c r="A247" s="29"/>
    </row>
    <row r="248" spans="1:1">
      <c r="A248" s="29"/>
    </row>
    <row r="249" spans="1:1">
      <c r="A249" s="29"/>
    </row>
    <row r="250" spans="1:1">
      <c r="A250" s="29"/>
    </row>
    <row r="251" spans="1:1">
      <c r="A251" s="29"/>
    </row>
    <row r="252" spans="1:1">
      <c r="A252" s="29"/>
    </row>
    <row r="253" spans="1:1">
      <c r="A253" s="29"/>
    </row>
    <row r="254" spans="1:1">
      <c r="A254" s="29"/>
    </row>
    <row r="255" spans="1:1">
      <c r="A255" s="29"/>
    </row>
    <row r="256" spans="1:1">
      <c r="A256" s="29"/>
    </row>
    <row r="257" spans="1:1">
      <c r="A257" s="29"/>
    </row>
    <row r="258" spans="1:1">
      <c r="A258" s="29"/>
    </row>
    <row r="259" spans="1:1">
      <c r="A259" s="29"/>
    </row>
    <row r="260" spans="1:1">
      <c r="A260" s="29"/>
    </row>
    <row r="261" spans="1:1">
      <c r="A261" s="29"/>
    </row>
    <row r="262" spans="1:1">
      <c r="A262" s="29"/>
    </row>
    <row r="263" spans="1:1">
      <c r="A263" s="29"/>
    </row>
    <row r="264" spans="1:1">
      <c r="A264" s="29"/>
    </row>
    <row r="265" spans="1:1">
      <c r="A265" s="29"/>
    </row>
    <row r="266" spans="1:1">
      <c r="A266" s="29"/>
    </row>
    <row r="267" spans="1:1">
      <c r="A267" s="29"/>
    </row>
    <row r="268" spans="1:1">
      <c r="A268" s="29"/>
    </row>
    <row r="269" spans="1:1">
      <c r="A269" s="29"/>
    </row>
    <row r="270" spans="1:1">
      <c r="A270" s="29"/>
    </row>
    <row r="271" spans="1:1">
      <c r="A271" s="29"/>
    </row>
    <row r="272" spans="1:1">
      <c r="A272" s="29"/>
    </row>
    <row r="273" spans="1:1">
      <c r="A273" s="29"/>
    </row>
    <row r="274" spans="1:1">
      <c r="A274" s="29"/>
    </row>
    <row r="275" spans="1:1">
      <c r="A275" s="29"/>
    </row>
    <row r="276" spans="1:1">
      <c r="A276" s="29"/>
    </row>
  </sheetData>
  <sheetProtection algorithmName="SHA-512" hashValue="zxZAcj5NZAUmg/tMNCi7oQCWJCCKAlWB1aeagv1z+l1OdBC0SZkEWjBKiFDMjP8ilzbJ3so4bsUOeoRCTyXA6g==" saltValue="AcvmxQj8gLPcBqk4oY7W0Q==" spinCount="100000" sheet="1" objects="1" scenarios="1"/>
  <mergeCells count="10">
    <mergeCell ref="B3:C3"/>
    <mergeCell ref="B4:C4"/>
    <mergeCell ref="B2:C2"/>
    <mergeCell ref="M22:O22"/>
    <mergeCell ref="D23:F23"/>
    <mergeCell ref="G23:I23"/>
    <mergeCell ref="J23:L23"/>
    <mergeCell ref="M23:O23"/>
    <mergeCell ref="G22:I22"/>
    <mergeCell ref="J22:L22"/>
  </mergeCells>
  <conditionalFormatting sqref="B13">
    <cfRule type="expression" dxfId="40" priority="7">
      <formula>$E$26="Flexibel"</formula>
    </cfRule>
  </conditionalFormatting>
  <conditionalFormatting sqref="B14">
    <cfRule type="expression" dxfId="39" priority="8">
      <formula>$E$26="Solidair"</formula>
    </cfRule>
  </conditionalFormatting>
  <conditionalFormatting sqref="B17">
    <cfRule type="containsText" dxfId="38" priority="6" operator="containsText" text="niet te beantwoorden">
      <formula>NOT(ISERROR(SEARCH("niet te beantwoorden",B17)))</formula>
    </cfRule>
  </conditionalFormatting>
  <conditionalFormatting sqref="B19">
    <cfRule type="containsText" dxfId="37" priority="5" operator="containsText" text="niet te beantwoorden">
      <formula>NOT(ISERROR(SEARCH("niet te beantwoorden",B19)))</formula>
    </cfRule>
  </conditionalFormatting>
  <conditionalFormatting sqref="P13">
    <cfRule type="expression" dxfId="36" priority="4">
      <formula>$E$26="Solidair"</formula>
    </cfRule>
  </conditionalFormatting>
  <conditionalFormatting sqref="P14">
    <cfRule type="expression" dxfId="35" priority="3">
      <formula>$E$26="Flexibel"</formula>
    </cfRule>
  </conditionalFormatting>
  <conditionalFormatting sqref="P17">
    <cfRule type="containsText" dxfId="34" priority="2" operator="containsText" text="niet te beantwoorden">
      <formula>NOT(ISERROR(SEARCH("niet te beantwoorden",P17)))</formula>
    </cfRule>
  </conditionalFormatting>
  <conditionalFormatting sqref="P19">
    <cfRule type="containsText" dxfId="33" priority="1" operator="containsText" text="niet te beantwoorden">
      <formula>NOT(ISERROR(SEARCH("niet te beantwoorden",P19)))</formula>
    </cfRule>
  </conditionalFormatting>
  <dataValidations count="1">
    <dataValidation type="list" allowBlank="1" showInputMessage="1" showErrorMessage="1" sqref="C16 C18 C11:C12" xr:uid="{9384B800-D1A1-4281-9DCA-BC3B03BC43DA}">
      <formula1>"Maak keuze, Ja, Nee"</formula1>
    </dataValidation>
  </dataValidations>
  <hyperlinks>
    <hyperlink ref="C7" r:id="rId1" display="Bij dit sjabloon is een invulinstructie beschikbaar." xr:uid="{6664D908-E0AE-43AD-BEB1-7FEFF607ACBE}"/>
  </hyperlinks>
  <pageMargins left="0.25" right="0.25" top="0.75" bottom="0.75" header="0.3" footer="0.3"/>
  <pageSetup paperSize="8" fitToHeight="0" orientation="landscape"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BF185-F0BA-4559-A73C-A98A6F8DDA93}">
  <sheetPr codeName="Blad23">
    <tabColor rgb="FFFFC2AD"/>
    <pageSetUpPr fitToPage="1"/>
  </sheetPr>
  <dimension ref="A2:P40"/>
  <sheetViews>
    <sheetView showGridLines="0" workbookViewId="0">
      <selection activeCell="C8" sqref="C8"/>
    </sheetView>
  </sheetViews>
  <sheetFormatPr defaultRowHeight="15"/>
  <cols>
    <col min="1" max="1" width="8.7109375" style="113"/>
    <col min="2" max="2" width="88.85546875" customWidth="1"/>
    <col min="3" max="3" width="34.140625" customWidth="1"/>
    <col min="4" max="4" width="18" bestFit="1" customWidth="1"/>
    <col min="5" max="5" width="16.7109375" customWidth="1"/>
    <col min="6" max="6" width="20" bestFit="1" customWidth="1"/>
    <col min="7" max="7" width="18" bestFit="1" customWidth="1"/>
    <col min="8" max="8" width="14.7109375" customWidth="1"/>
    <col min="9" max="9" width="20" bestFit="1" customWidth="1"/>
    <col min="10" max="10" width="18" bestFit="1" customWidth="1"/>
    <col min="11" max="11" width="14.7109375" customWidth="1"/>
    <col min="12" max="12" width="20" bestFit="1" customWidth="1"/>
    <col min="13" max="13" width="18" bestFit="1" customWidth="1"/>
    <col min="14" max="14" width="14.7109375" customWidth="1"/>
    <col min="15" max="15" width="20" bestFit="1" customWidth="1"/>
    <col min="16" max="16" width="9.140625" hidden="1" customWidth="1"/>
  </cols>
  <sheetData>
    <row r="2" spans="1:16">
      <c r="B2" s="744" t="s">
        <v>838</v>
      </c>
      <c r="C2" s="746"/>
    </row>
    <row r="3" spans="1:16" ht="21.75" customHeight="1">
      <c r="B3" s="672" t="s">
        <v>839</v>
      </c>
      <c r="C3" s="672"/>
    </row>
    <row r="4" spans="1:16">
      <c r="B4" s="672" t="s">
        <v>840</v>
      </c>
      <c r="C4" s="672"/>
    </row>
    <row r="5" spans="1:16">
      <c r="B5" s="3"/>
    </row>
    <row r="6" spans="1:16">
      <c r="A6" s="217"/>
      <c r="B6" s="213" t="s">
        <v>286</v>
      </c>
      <c r="C6" s="47" t="s">
        <v>287</v>
      </c>
    </row>
    <row r="7" spans="1:16" ht="32.25" customHeight="1">
      <c r="A7" s="219">
        <v>1</v>
      </c>
      <c r="B7" s="163" t="s">
        <v>806</v>
      </c>
      <c r="C7" s="491" t="s">
        <v>146</v>
      </c>
      <c r="P7" s="313" t="s">
        <v>7</v>
      </c>
    </row>
    <row r="8" spans="1:16" ht="16.5" customHeight="1">
      <c r="A8" s="249" t="s">
        <v>337</v>
      </c>
      <c r="B8" s="286" t="s">
        <v>807</v>
      </c>
      <c r="C8" s="374"/>
      <c r="P8" s="349">
        <v>1</v>
      </c>
    </row>
    <row r="9" spans="1:16">
      <c r="A9" s="233" t="s">
        <v>340</v>
      </c>
      <c r="B9" s="287" t="s">
        <v>808</v>
      </c>
      <c r="C9" s="375"/>
      <c r="P9" s="349">
        <v>1</v>
      </c>
    </row>
    <row r="10" spans="1:16" ht="15" customHeight="1">
      <c r="A10" s="233" t="s">
        <v>809</v>
      </c>
      <c r="B10" s="287" t="s">
        <v>810</v>
      </c>
      <c r="C10" s="375"/>
      <c r="P10" s="425">
        <v>1</v>
      </c>
    </row>
    <row r="11" spans="1:16">
      <c r="A11" s="233" t="s">
        <v>155</v>
      </c>
      <c r="B11" s="287" t="str">
        <f>IF('0. Inhoudsopgave'!$C$12="Solidaire premieregeling","Deze vraag hoeft u niet te beantwoorden","Hanteert het fonds in dit scenario een risicodelingsreserve? ")</f>
        <v xml:space="preserve">Hanteert het fonds in dit scenario een risicodelingsreserve? </v>
      </c>
      <c r="C11" s="375" t="s">
        <v>12</v>
      </c>
      <c r="P11" s="349">
        <f>IF('0. Inhoudsopgave'!$C$12="Solidaire premieregeling",0,1)</f>
        <v>1</v>
      </c>
    </row>
    <row r="12" spans="1:16">
      <c r="A12" s="233" t="s">
        <v>158</v>
      </c>
      <c r="B12" s="287" t="s">
        <v>811</v>
      </c>
      <c r="C12" s="375" t="s">
        <v>12</v>
      </c>
      <c r="P12" s="141">
        <v>1</v>
      </c>
    </row>
    <row r="13" spans="1:16">
      <c r="A13" s="233" t="s">
        <v>159</v>
      </c>
      <c r="B13" s="287" t="str">
        <f>IF('0. Inhoudsopgave'!$C$12="Flexibele premieregeling","Deze vraag hoeft u niet te beantwoorden","Wat is de initiële omvang van de solidariteitsreserve in dit scenario?")</f>
        <v>Wat is de initiële omvang van de solidariteitsreserve in dit scenario?</v>
      </c>
      <c r="C13" s="375"/>
      <c r="P13" s="349">
        <f>IF('0. Inhoudsopgave'!$C$12="Flexibele premieregeling",0,1)</f>
        <v>1</v>
      </c>
    </row>
    <row r="14" spans="1:16">
      <c r="A14" s="233" t="s">
        <v>160</v>
      </c>
      <c r="B14" s="287" t="str">
        <f>IF('0. Inhoudsopgave'!$C$12="Solidaire premieregeling","Deze vraag hoeft u niet te beantwoorden","Wat is de initiële omvang van de risicodelingsreserve in dit scenario?")</f>
        <v>Wat is de initiële omvang van de risicodelingsreserve in dit scenario?</v>
      </c>
      <c r="C14" s="375"/>
      <c r="P14" s="349">
        <f>IF('0. Inhoudsopgave'!$C$12="Solidaire premieregeling",0,1)</f>
        <v>1</v>
      </c>
    </row>
    <row r="15" spans="1:16" ht="60">
      <c r="A15" s="233" t="s">
        <v>305</v>
      </c>
      <c r="B15" s="287" t="s">
        <v>812</v>
      </c>
      <c r="C15" s="375"/>
      <c r="P15" s="349">
        <v>1</v>
      </c>
    </row>
    <row r="16" spans="1:16">
      <c r="A16" s="233" t="s">
        <v>168</v>
      </c>
      <c r="B16" s="287" t="s">
        <v>813</v>
      </c>
      <c r="C16" s="375" t="s">
        <v>12</v>
      </c>
      <c r="P16" s="141">
        <v>1</v>
      </c>
    </row>
    <row r="17" spans="1:16" ht="30">
      <c r="A17" s="233" t="s">
        <v>170</v>
      </c>
      <c r="B17" s="287" t="str">
        <f>IF(C16="Nee","Deze vraag hoeft u niet te beantwoorden","Licht toe welke elementen het fonds gewijzigd heeft en onderbouw waarom het fonds deze wijziging doet. ")</f>
        <v xml:space="preserve">Licht toe welke elementen het fonds gewijzigd heeft en onderbouw waarom het fonds deze wijziging doet. </v>
      </c>
      <c r="C17" s="375"/>
      <c r="P17" s="349">
        <f>IF(C16="Nee",0,1)</f>
        <v>1</v>
      </c>
    </row>
    <row r="18" spans="1:16" ht="30" customHeight="1">
      <c r="A18" s="233" t="s">
        <v>172</v>
      </c>
      <c r="B18" s="287" t="s">
        <v>814</v>
      </c>
      <c r="C18" s="375" t="s">
        <v>12</v>
      </c>
      <c r="P18" s="349">
        <v>1</v>
      </c>
    </row>
    <row r="19" spans="1:16" ht="30">
      <c r="A19" s="233" t="s">
        <v>815</v>
      </c>
      <c r="B19" s="287" t="str">
        <f>IF(C18="Nee","Deze vraag hoeft u niet te beantwoorden","Welke impact heeft het wijzigen van de toedeling van de pensioenvermogens op de evenwichtigheidsbeoordeling?")</f>
        <v>Welke impact heeft het wijzigen van de toedeling van de pensioenvermogens op de evenwichtigheidsbeoordeling?</v>
      </c>
      <c r="C19" s="375"/>
      <c r="P19" s="349">
        <f>IF(C18="Nee",0,1)</f>
        <v>1</v>
      </c>
    </row>
    <row r="20" spans="1:16">
      <c r="A20" s="252" t="s">
        <v>816</v>
      </c>
      <c r="B20" s="288" t="s">
        <v>817</v>
      </c>
      <c r="C20" s="378"/>
      <c r="P20" s="357">
        <v>1</v>
      </c>
    </row>
    <row r="21" spans="1:16">
      <c r="A21" s="29"/>
    </row>
    <row r="22" spans="1:16" ht="28.5" customHeight="1">
      <c r="A22" s="27">
        <v>2</v>
      </c>
      <c r="B22" s="2" t="s">
        <v>818</v>
      </c>
      <c r="G22" s="791" t="s">
        <v>756</v>
      </c>
      <c r="H22" s="792"/>
      <c r="I22" s="793"/>
      <c r="J22" s="791" t="s">
        <v>756</v>
      </c>
      <c r="K22" s="792"/>
      <c r="L22" s="793"/>
      <c r="M22" s="791" t="s">
        <v>756</v>
      </c>
      <c r="N22" s="792"/>
      <c r="O22" s="793"/>
    </row>
    <row r="23" spans="1:16" ht="80.25" customHeight="1">
      <c r="A23" s="29"/>
      <c r="B23" s="3" t="s">
        <v>819</v>
      </c>
      <c r="C23" s="10"/>
      <c r="D23" s="786" t="s">
        <v>820</v>
      </c>
      <c r="E23" s="799"/>
      <c r="F23" s="799"/>
      <c r="G23" s="791" t="s">
        <v>758</v>
      </c>
      <c r="H23" s="792"/>
      <c r="I23" s="793"/>
      <c r="J23" s="791" t="s">
        <v>759</v>
      </c>
      <c r="K23" s="792"/>
      <c r="L23" s="793"/>
      <c r="M23" s="791" t="s">
        <v>760</v>
      </c>
      <c r="N23" s="792"/>
      <c r="O23" s="793"/>
    </row>
    <row r="24" spans="1:16" ht="15" customHeight="1">
      <c r="C24" s="10" t="s">
        <v>821</v>
      </c>
      <c r="D24" s="501" t="s">
        <v>709</v>
      </c>
      <c r="E24" s="508" t="s">
        <v>710</v>
      </c>
      <c r="F24" s="501" t="s">
        <v>711</v>
      </c>
      <c r="G24" s="501" t="s">
        <v>709</v>
      </c>
      <c r="H24" s="508" t="s">
        <v>710</v>
      </c>
      <c r="I24" s="501" t="s">
        <v>711</v>
      </c>
      <c r="J24" s="501" t="s">
        <v>709</v>
      </c>
      <c r="K24" s="508" t="s">
        <v>710</v>
      </c>
      <c r="L24" s="501" t="s">
        <v>711</v>
      </c>
      <c r="M24" s="501" t="s">
        <v>709</v>
      </c>
      <c r="N24" s="508" t="s">
        <v>710</v>
      </c>
      <c r="O24" s="501" t="s">
        <v>711</v>
      </c>
    </row>
    <row r="25" spans="1:16" ht="15" customHeight="1">
      <c r="C25" s="4" t="s">
        <v>822</v>
      </c>
      <c r="D25" s="412"/>
      <c r="E25" s="412"/>
      <c r="F25" s="412"/>
      <c r="G25" s="412"/>
      <c r="H25" s="412"/>
      <c r="I25" s="412"/>
      <c r="J25" s="412"/>
      <c r="K25" s="412"/>
      <c r="L25" s="412"/>
      <c r="M25" s="412"/>
      <c r="N25" s="412"/>
      <c r="O25" s="412"/>
    </row>
    <row r="26" spans="1:16">
      <c r="C26" s="4" t="s">
        <v>823</v>
      </c>
      <c r="D26" s="412"/>
      <c r="E26" s="412"/>
      <c r="F26" s="412"/>
      <c r="G26" s="412"/>
      <c r="H26" s="412"/>
      <c r="I26" s="412"/>
      <c r="J26" s="412"/>
      <c r="K26" s="412"/>
      <c r="L26" s="412"/>
      <c r="M26" s="412"/>
      <c r="N26" s="412"/>
      <c r="O26" s="412"/>
    </row>
    <row r="27" spans="1:16">
      <c r="C27" s="4" t="s">
        <v>824</v>
      </c>
      <c r="D27" s="412"/>
      <c r="E27" s="412"/>
      <c r="F27" s="412"/>
      <c r="G27" s="412"/>
      <c r="H27" s="412"/>
      <c r="I27" s="412"/>
      <c r="J27" s="412"/>
      <c r="K27" s="412"/>
      <c r="L27" s="412"/>
      <c r="M27" s="412"/>
      <c r="N27" s="412"/>
      <c r="O27" s="412"/>
    </row>
    <row r="28" spans="1:16">
      <c r="C28" s="4" t="s">
        <v>825</v>
      </c>
      <c r="D28" s="412"/>
      <c r="E28" s="412"/>
      <c r="F28" s="412"/>
      <c r="G28" s="412"/>
      <c r="H28" s="412"/>
      <c r="I28" s="412"/>
      <c r="J28" s="412"/>
      <c r="K28" s="412"/>
      <c r="L28" s="412"/>
      <c r="M28" s="412"/>
      <c r="N28" s="412"/>
      <c r="O28" s="412"/>
    </row>
    <row r="29" spans="1:16">
      <c r="C29" s="4" t="s">
        <v>826</v>
      </c>
      <c r="D29" s="412"/>
      <c r="E29" s="412"/>
      <c r="F29" s="412"/>
      <c r="G29" s="412"/>
      <c r="H29" s="412"/>
      <c r="I29" s="412"/>
      <c r="J29" s="412"/>
      <c r="K29" s="412"/>
      <c r="L29" s="412"/>
      <c r="M29" s="412"/>
      <c r="N29" s="412"/>
      <c r="O29" s="412"/>
    </row>
    <row r="30" spans="1:16">
      <c r="C30" s="4" t="s">
        <v>827</v>
      </c>
      <c r="D30" s="412"/>
      <c r="E30" s="412"/>
      <c r="F30" s="412"/>
      <c r="G30" s="412"/>
      <c r="H30" s="412"/>
      <c r="I30" s="412"/>
      <c r="J30" s="412"/>
      <c r="K30" s="412"/>
      <c r="L30" s="412"/>
      <c r="M30" s="412"/>
      <c r="N30" s="412"/>
      <c r="O30" s="412"/>
    </row>
    <row r="31" spans="1:16">
      <c r="C31" s="4" t="s">
        <v>828</v>
      </c>
      <c r="D31" s="412"/>
      <c r="E31" s="412"/>
      <c r="F31" s="412"/>
      <c r="G31" s="412"/>
      <c r="H31" s="412"/>
      <c r="I31" s="412"/>
      <c r="J31" s="412"/>
      <c r="K31" s="412"/>
      <c r="L31" s="412"/>
      <c r="M31" s="412"/>
      <c r="N31" s="412"/>
      <c r="O31" s="412"/>
    </row>
    <row r="32" spans="1:16">
      <c r="C32" s="4" t="s">
        <v>829</v>
      </c>
      <c r="D32" s="412"/>
      <c r="E32" s="412"/>
      <c r="F32" s="412"/>
      <c r="G32" s="412"/>
      <c r="H32" s="412"/>
      <c r="I32" s="412"/>
      <c r="J32" s="412"/>
      <c r="K32" s="412"/>
      <c r="L32" s="412"/>
      <c r="M32" s="412"/>
      <c r="N32" s="412"/>
      <c r="O32" s="412"/>
    </row>
    <row r="33" spans="3:15">
      <c r="C33" s="4" t="s">
        <v>830</v>
      </c>
      <c r="D33" s="412"/>
      <c r="E33" s="412"/>
      <c r="F33" s="412"/>
      <c r="G33" s="412"/>
      <c r="H33" s="412"/>
      <c r="I33" s="412"/>
      <c r="J33" s="412"/>
      <c r="K33" s="412"/>
      <c r="L33" s="412"/>
      <c r="M33" s="412"/>
      <c r="N33" s="412"/>
      <c r="O33" s="412"/>
    </row>
    <row r="34" spans="3:15">
      <c r="C34" s="4" t="s">
        <v>831</v>
      </c>
      <c r="D34" s="412"/>
      <c r="E34" s="412"/>
      <c r="F34" s="412"/>
      <c r="G34" s="412"/>
      <c r="H34" s="412"/>
      <c r="I34" s="412"/>
      <c r="J34" s="412"/>
      <c r="K34" s="412"/>
      <c r="L34" s="412"/>
      <c r="M34" s="412"/>
      <c r="N34" s="412"/>
      <c r="O34" s="412"/>
    </row>
    <row r="35" spans="3:15">
      <c r="C35" s="4" t="s">
        <v>832</v>
      </c>
      <c r="D35" s="412"/>
      <c r="E35" s="412"/>
      <c r="F35" s="412"/>
      <c r="G35" s="412"/>
      <c r="H35" s="412"/>
      <c r="I35" s="412"/>
      <c r="J35" s="412"/>
      <c r="K35" s="412"/>
      <c r="L35" s="412"/>
      <c r="M35" s="412"/>
      <c r="N35" s="412"/>
      <c r="O35" s="412"/>
    </row>
    <row r="36" spans="3:15">
      <c r="C36" s="4" t="s">
        <v>833</v>
      </c>
      <c r="D36" s="412"/>
      <c r="E36" s="412"/>
      <c r="F36" s="412"/>
      <c r="G36" s="412"/>
      <c r="H36" s="412"/>
      <c r="I36" s="412"/>
      <c r="J36" s="412"/>
      <c r="K36" s="412"/>
      <c r="L36" s="412"/>
      <c r="M36" s="412"/>
      <c r="N36" s="412"/>
      <c r="O36" s="412"/>
    </row>
    <row r="37" spans="3:15">
      <c r="C37" s="4" t="s">
        <v>834</v>
      </c>
      <c r="D37" s="412"/>
      <c r="E37" s="412"/>
      <c r="F37" s="412"/>
      <c r="G37" s="412"/>
      <c r="H37" s="412"/>
      <c r="I37" s="412"/>
      <c r="J37" s="412"/>
      <c r="K37" s="412"/>
      <c r="L37" s="412"/>
      <c r="M37" s="412"/>
      <c r="N37" s="412"/>
      <c r="O37" s="412"/>
    </row>
    <row r="38" spans="3:15">
      <c r="C38" s="4" t="s">
        <v>835</v>
      </c>
      <c r="D38" s="412"/>
      <c r="E38" s="412"/>
      <c r="F38" s="412"/>
      <c r="G38" s="412"/>
      <c r="H38" s="412"/>
      <c r="I38" s="412"/>
      <c r="J38" s="412"/>
      <c r="K38" s="412"/>
      <c r="L38" s="412"/>
      <c r="M38" s="412"/>
      <c r="N38" s="412"/>
      <c r="O38" s="412"/>
    </row>
    <row r="39" spans="3:15">
      <c r="C39" s="4" t="s">
        <v>836</v>
      </c>
      <c r="D39" s="412"/>
      <c r="E39" s="412"/>
      <c r="F39" s="412"/>
      <c r="G39" s="412"/>
      <c r="H39" s="412"/>
      <c r="I39" s="412"/>
      <c r="J39" s="412"/>
      <c r="K39" s="412"/>
      <c r="L39" s="412"/>
      <c r="M39" s="412"/>
      <c r="N39" s="412"/>
      <c r="O39" s="412"/>
    </row>
    <row r="40" spans="3:15">
      <c r="C40" s="4" t="s">
        <v>837</v>
      </c>
      <c r="D40" s="412"/>
      <c r="E40" s="412"/>
      <c r="F40" s="412"/>
      <c r="G40" s="412"/>
      <c r="H40" s="412"/>
      <c r="I40" s="412"/>
      <c r="J40" s="412"/>
      <c r="K40" s="412"/>
      <c r="L40" s="412"/>
      <c r="M40" s="412"/>
      <c r="N40" s="412"/>
      <c r="O40" s="412"/>
    </row>
  </sheetData>
  <sheetProtection algorithmName="SHA-512" hashValue="kNwnwgzlnJJMJX8tPqjyfaXDButPNlPBp/uQbUdcJG19KL9FyuFOQjGN6Es50ridl59Zddx1qDnHdURh7QlNOA==" saltValue="RfeG79kE4fm5f1bYAVvuuA==" spinCount="100000" sheet="1" objects="1" scenarios="1"/>
  <mergeCells count="10">
    <mergeCell ref="M22:O22"/>
    <mergeCell ref="D23:F23"/>
    <mergeCell ref="G23:I23"/>
    <mergeCell ref="J23:L23"/>
    <mergeCell ref="M23:O23"/>
    <mergeCell ref="B3:C3"/>
    <mergeCell ref="B4:C4"/>
    <mergeCell ref="B2:C2"/>
    <mergeCell ref="G22:I22"/>
    <mergeCell ref="J22:L22"/>
  </mergeCells>
  <conditionalFormatting sqref="B13">
    <cfRule type="expression" dxfId="32" priority="13">
      <formula>$E$26="Flexibel"</formula>
    </cfRule>
  </conditionalFormatting>
  <conditionalFormatting sqref="B14">
    <cfRule type="expression" dxfId="31" priority="14">
      <formula>$E$26="Solidair"</formula>
    </cfRule>
  </conditionalFormatting>
  <conditionalFormatting sqref="B17">
    <cfRule type="containsText" dxfId="30" priority="11" operator="containsText" text="niet te beantwoorden">
      <formula>NOT(ISERROR(SEARCH("niet te beantwoorden",B17)))</formula>
    </cfRule>
  </conditionalFormatting>
  <conditionalFormatting sqref="B19">
    <cfRule type="containsText" dxfId="29" priority="10" operator="containsText" text="niet te beantwoorden">
      <formula>NOT(ISERROR(SEARCH("niet te beantwoorden",B19)))</formula>
    </cfRule>
  </conditionalFormatting>
  <conditionalFormatting sqref="P13">
    <cfRule type="expression" dxfId="28" priority="4">
      <formula>$E$26="Solidair"</formula>
    </cfRule>
  </conditionalFormatting>
  <conditionalFormatting sqref="P14">
    <cfRule type="expression" dxfId="27" priority="3">
      <formula>$E$26="Flexibel"</formula>
    </cfRule>
  </conditionalFormatting>
  <conditionalFormatting sqref="P17">
    <cfRule type="containsText" dxfId="26" priority="2" operator="containsText" text="niet te beantwoorden">
      <formula>NOT(ISERROR(SEARCH("niet te beantwoorden",P17)))</formula>
    </cfRule>
  </conditionalFormatting>
  <conditionalFormatting sqref="P19">
    <cfRule type="containsText" dxfId="25" priority="1" operator="containsText" text="niet te beantwoorden">
      <formula>NOT(ISERROR(SEARCH("niet te beantwoorden",P19)))</formula>
    </cfRule>
  </conditionalFormatting>
  <dataValidations count="1">
    <dataValidation type="list" allowBlank="1" showInputMessage="1" showErrorMessage="1" sqref="C16 C18 C11:C12" xr:uid="{54FA5CBD-975C-47F0-A6B1-B279C7B4E6BA}">
      <formula1>"Maak keuze, Ja, Nee"</formula1>
    </dataValidation>
  </dataValidations>
  <hyperlinks>
    <hyperlink ref="C7" r:id="rId1" display="Bij dit sjabloon is een invulinstructie beschikbaar." xr:uid="{3AD0EABA-FF5D-493A-AF52-1CDBAD3D5D59}"/>
  </hyperlinks>
  <pageMargins left="0.25" right="0.25" top="0.75" bottom="0.75" header="0.3" footer="0.3"/>
  <pageSetup paperSize="8" scale="71" fitToHeight="0" orientation="landscape"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1D1CD-13CB-4D91-AA19-394A99567CB3}">
  <sheetPr codeName="Blad24">
    <tabColor rgb="FFFFC2AD"/>
    <pageSetUpPr fitToPage="1"/>
  </sheetPr>
  <dimension ref="A2:P40"/>
  <sheetViews>
    <sheetView showGridLines="0" zoomScaleNormal="100" workbookViewId="0">
      <selection activeCell="C8" sqref="C8"/>
    </sheetView>
  </sheetViews>
  <sheetFormatPr defaultRowHeight="15"/>
  <cols>
    <col min="1" max="1" width="8.7109375" style="113"/>
    <col min="2" max="2" width="88.85546875" customWidth="1"/>
    <col min="3" max="3" width="34.85546875" customWidth="1"/>
    <col min="4" max="4" width="18" bestFit="1" customWidth="1"/>
    <col min="5" max="5" width="16.7109375" customWidth="1"/>
    <col min="6" max="6" width="20" bestFit="1" customWidth="1"/>
    <col min="7" max="7" width="18" bestFit="1" customWidth="1"/>
    <col min="8" max="8" width="14.7109375" customWidth="1"/>
    <col min="9" max="9" width="20" bestFit="1" customWidth="1"/>
    <col min="10" max="10" width="18" bestFit="1" customWidth="1"/>
    <col min="11" max="11" width="14.7109375" customWidth="1"/>
    <col min="12" max="12" width="20" bestFit="1" customWidth="1"/>
    <col min="13" max="13" width="18" bestFit="1" customWidth="1"/>
    <col min="14" max="14" width="14.7109375" customWidth="1"/>
    <col min="15" max="15" width="20" bestFit="1" customWidth="1"/>
    <col min="16" max="16" width="9.140625" hidden="1" customWidth="1"/>
  </cols>
  <sheetData>
    <row r="2" spans="1:16">
      <c r="B2" s="744" t="s">
        <v>841</v>
      </c>
      <c r="C2" s="746"/>
    </row>
    <row r="3" spans="1:16" ht="21.75" customHeight="1">
      <c r="B3" s="672" t="s">
        <v>320</v>
      </c>
      <c r="C3" s="672"/>
    </row>
    <row r="4" spans="1:16">
      <c r="B4" s="672" t="s">
        <v>842</v>
      </c>
      <c r="C4" s="672"/>
    </row>
    <row r="5" spans="1:16">
      <c r="B5" s="3"/>
    </row>
    <row r="6" spans="1:16">
      <c r="A6" s="212"/>
      <c r="B6" s="213" t="s">
        <v>286</v>
      </c>
      <c r="C6" s="47" t="s">
        <v>287</v>
      </c>
    </row>
    <row r="7" spans="1:16" ht="30.75" customHeight="1">
      <c r="A7" s="219">
        <v>1</v>
      </c>
      <c r="B7" s="163" t="s">
        <v>806</v>
      </c>
      <c r="C7" s="491" t="s">
        <v>146</v>
      </c>
      <c r="P7" s="313" t="s">
        <v>7</v>
      </c>
    </row>
    <row r="8" spans="1:16" ht="16.5" customHeight="1">
      <c r="A8" s="249" t="s">
        <v>337</v>
      </c>
      <c r="B8" s="286" t="s">
        <v>807</v>
      </c>
      <c r="C8" s="374"/>
      <c r="P8" s="349">
        <v>1</v>
      </c>
    </row>
    <row r="9" spans="1:16">
      <c r="A9" s="233" t="s">
        <v>340</v>
      </c>
      <c r="B9" s="287" t="s">
        <v>808</v>
      </c>
      <c r="C9" s="375"/>
      <c r="P9" s="349">
        <v>1</v>
      </c>
    </row>
    <row r="10" spans="1:16" ht="15" customHeight="1">
      <c r="A10" s="233" t="s">
        <v>809</v>
      </c>
      <c r="B10" s="287" t="s">
        <v>810</v>
      </c>
      <c r="C10" s="375"/>
      <c r="P10" s="425">
        <v>1</v>
      </c>
    </row>
    <row r="11" spans="1:16">
      <c r="A11" s="233" t="s">
        <v>155</v>
      </c>
      <c r="B11" s="287" t="str">
        <f>IF('0. Inhoudsopgave'!$C$12="Solidaire premieregeling","Deze vraag hoeft u niet te beantwoorden","Hanteert het fonds in dit scenario een risicodelingsreserve? ")</f>
        <v xml:space="preserve">Hanteert het fonds in dit scenario een risicodelingsreserve? </v>
      </c>
      <c r="C11" s="375" t="s">
        <v>12</v>
      </c>
      <c r="P11" s="349">
        <f>IF('0. Inhoudsopgave'!$C$12="Solidaire premieregeling",0,1)</f>
        <v>1</v>
      </c>
    </row>
    <row r="12" spans="1:16">
      <c r="A12" s="233" t="s">
        <v>158</v>
      </c>
      <c r="B12" s="287" t="s">
        <v>811</v>
      </c>
      <c r="C12" s="375" t="s">
        <v>12</v>
      </c>
      <c r="P12" s="141">
        <v>1</v>
      </c>
    </row>
    <row r="13" spans="1:16">
      <c r="A13" s="233" t="s">
        <v>159</v>
      </c>
      <c r="B13" s="287" t="str">
        <f>IF('0. Inhoudsopgave'!$C$12="Flexibele premieregeling","Deze vraag hoeft u niet te beantwoorden","Wat is de initiële omvang van de solidariteitsreserve in dit scenario?")</f>
        <v>Wat is de initiële omvang van de solidariteitsreserve in dit scenario?</v>
      </c>
      <c r="C13" s="375"/>
      <c r="P13" s="349">
        <f>IF('0. Inhoudsopgave'!$C$12="Flexibele premieregeling",0,1)</f>
        <v>1</v>
      </c>
    </row>
    <row r="14" spans="1:16">
      <c r="A14" s="233" t="s">
        <v>160</v>
      </c>
      <c r="B14" s="287" t="str">
        <f>IF('0. Inhoudsopgave'!$C$12="Solidaire premieregeling","Deze vraag hoeft u niet te beantwoorden","Wat is de initiële omvang van de risicodelingsreserve in dit scenario?")</f>
        <v>Wat is de initiële omvang van de risicodelingsreserve in dit scenario?</v>
      </c>
      <c r="C14" s="375"/>
      <c r="P14" s="349">
        <f>IF('0. Inhoudsopgave'!$C$12="Solidaire premieregeling",0,1)</f>
        <v>1</v>
      </c>
    </row>
    <row r="15" spans="1:16" ht="62.45" customHeight="1">
      <c r="A15" s="233" t="s">
        <v>305</v>
      </c>
      <c r="B15" s="287" t="s">
        <v>812</v>
      </c>
      <c r="C15" s="375"/>
      <c r="P15" s="349">
        <v>1</v>
      </c>
    </row>
    <row r="16" spans="1:16">
      <c r="A16" s="233" t="s">
        <v>168</v>
      </c>
      <c r="B16" s="287" t="s">
        <v>813</v>
      </c>
      <c r="C16" s="375" t="s">
        <v>12</v>
      </c>
      <c r="P16" s="141">
        <v>1</v>
      </c>
    </row>
    <row r="17" spans="1:16" ht="30">
      <c r="A17" s="233" t="s">
        <v>170</v>
      </c>
      <c r="B17" s="287" t="str">
        <f>IF(C16="Nee","Deze vraag hoeft u niet te beantwoorden","Licht toe welke elementen het fonds gewijzigd heeft en onderbouw waarom het fonds deze wijziging doet. ")</f>
        <v xml:space="preserve">Licht toe welke elementen het fonds gewijzigd heeft en onderbouw waarom het fonds deze wijziging doet. </v>
      </c>
      <c r="C17" s="375"/>
      <c r="P17" s="349">
        <f>IF(C16="Nee",0,1)</f>
        <v>1</v>
      </c>
    </row>
    <row r="18" spans="1:16" ht="30" customHeight="1">
      <c r="A18" s="233" t="s">
        <v>172</v>
      </c>
      <c r="B18" s="287" t="s">
        <v>814</v>
      </c>
      <c r="C18" s="375" t="s">
        <v>12</v>
      </c>
      <c r="P18" s="349">
        <v>1</v>
      </c>
    </row>
    <row r="19" spans="1:16" ht="30">
      <c r="A19" s="233" t="s">
        <v>815</v>
      </c>
      <c r="B19" s="287" t="str">
        <f>IF(C18="Nee","Deze vraag hoeft u niet te beantwoorden","Welke impact heeft het wijzigen van de toedeling van de pensioenvermogens op de evenwichtigheidsbeoordeling?")</f>
        <v>Welke impact heeft het wijzigen van de toedeling van de pensioenvermogens op de evenwichtigheidsbeoordeling?</v>
      </c>
      <c r="C19" s="375"/>
      <c r="P19" s="349">
        <f>IF(C18="Nee",0,1)</f>
        <v>1</v>
      </c>
    </row>
    <row r="20" spans="1:16">
      <c r="A20" s="252" t="s">
        <v>816</v>
      </c>
      <c r="B20" s="288" t="s">
        <v>817</v>
      </c>
      <c r="C20" s="378"/>
      <c r="P20" s="357">
        <v>1</v>
      </c>
    </row>
    <row r="21" spans="1:16">
      <c r="A21" s="29"/>
    </row>
    <row r="22" spans="1:16" ht="28.5" customHeight="1">
      <c r="A22" s="27">
        <v>2</v>
      </c>
      <c r="B22" s="2" t="s">
        <v>818</v>
      </c>
      <c r="G22" s="791" t="s">
        <v>756</v>
      </c>
      <c r="H22" s="792"/>
      <c r="I22" s="793"/>
      <c r="J22" s="791" t="s">
        <v>756</v>
      </c>
      <c r="K22" s="792"/>
      <c r="L22" s="793"/>
      <c r="M22" s="791" t="s">
        <v>756</v>
      </c>
      <c r="N22" s="792"/>
      <c r="O22" s="793"/>
    </row>
    <row r="23" spans="1:16" ht="80.25" customHeight="1">
      <c r="A23" s="29"/>
      <c r="B23" s="3" t="s">
        <v>819</v>
      </c>
      <c r="C23" s="10"/>
      <c r="D23" s="786" t="s">
        <v>820</v>
      </c>
      <c r="E23" s="799"/>
      <c r="F23" s="799"/>
      <c r="G23" s="791" t="s">
        <v>758</v>
      </c>
      <c r="H23" s="792"/>
      <c r="I23" s="793"/>
      <c r="J23" s="791" t="s">
        <v>759</v>
      </c>
      <c r="K23" s="792"/>
      <c r="L23" s="793"/>
      <c r="M23" s="791" t="s">
        <v>760</v>
      </c>
      <c r="N23" s="792"/>
      <c r="O23" s="793"/>
    </row>
    <row r="24" spans="1:16" ht="15" customHeight="1">
      <c r="C24" s="10" t="s">
        <v>821</v>
      </c>
      <c r="D24" s="501" t="s">
        <v>709</v>
      </c>
      <c r="E24" s="508" t="s">
        <v>710</v>
      </c>
      <c r="F24" s="501" t="s">
        <v>711</v>
      </c>
      <c r="G24" s="501" t="s">
        <v>709</v>
      </c>
      <c r="H24" s="508" t="s">
        <v>710</v>
      </c>
      <c r="I24" s="501" t="s">
        <v>711</v>
      </c>
      <c r="J24" s="501" t="s">
        <v>709</v>
      </c>
      <c r="K24" s="508" t="s">
        <v>710</v>
      </c>
      <c r="L24" s="501" t="s">
        <v>711</v>
      </c>
      <c r="M24" s="501" t="s">
        <v>709</v>
      </c>
      <c r="N24" s="508" t="s">
        <v>710</v>
      </c>
      <c r="O24" s="501" t="s">
        <v>711</v>
      </c>
    </row>
    <row r="25" spans="1:16" ht="15" customHeight="1">
      <c r="C25" s="4" t="s">
        <v>822</v>
      </c>
      <c r="D25" s="412"/>
      <c r="E25" s="412"/>
      <c r="F25" s="412"/>
      <c r="G25" s="412"/>
      <c r="H25" s="412"/>
      <c r="I25" s="412"/>
      <c r="J25" s="412"/>
      <c r="K25" s="412"/>
      <c r="L25" s="412"/>
      <c r="M25" s="412"/>
      <c r="N25" s="412"/>
      <c r="O25" s="412"/>
    </row>
    <row r="26" spans="1:16">
      <c r="C26" s="4" t="s">
        <v>823</v>
      </c>
      <c r="D26" s="412"/>
      <c r="E26" s="412"/>
      <c r="F26" s="412"/>
      <c r="G26" s="412"/>
      <c r="H26" s="412"/>
      <c r="I26" s="412"/>
      <c r="J26" s="412"/>
      <c r="K26" s="412"/>
      <c r="L26" s="412"/>
      <c r="M26" s="412"/>
      <c r="N26" s="412"/>
      <c r="O26" s="412"/>
    </row>
    <row r="27" spans="1:16">
      <c r="C27" s="4" t="s">
        <v>824</v>
      </c>
      <c r="D27" s="412"/>
      <c r="E27" s="412"/>
      <c r="F27" s="412"/>
      <c r="G27" s="412"/>
      <c r="H27" s="412"/>
      <c r="I27" s="412"/>
      <c r="J27" s="412"/>
      <c r="K27" s="412"/>
      <c r="L27" s="412"/>
      <c r="M27" s="412"/>
      <c r="N27" s="412"/>
      <c r="O27" s="412"/>
    </row>
    <row r="28" spans="1:16">
      <c r="C28" s="4" t="s">
        <v>825</v>
      </c>
      <c r="D28" s="412"/>
      <c r="E28" s="412"/>
      <c r="F28" s="412"/>
      <c r="G28" s="412"/>
      <c r="H28" s="412"/>
      <c r="I28" s="412"/>
      <c r="J28" s="412"/>
      <c r="K28" s="412"/>
      <c r="L28" s="412"/>
      <c r="M28" s="412"/>
      <c r="N28" s="412"/>
      <c r="O28" s="412"/>
    </row>
    <row r="29" spans="1:16">
      <c r="C29" s="4" t="s">
        <v>826</v>
      </c>
      <c r="D29" s="412"/>
      <c r="E29" s="412"/>
      <c r="F29" s="412"/>
      <c r="G29" s="412"/>
      <c r="H29" s="412"/>
      <c r="I29" s="412"/>
      <c r="J29" s="412"/>
      <c r="K29" s="412"/>
      <c r="L29" s="412"/>
      <c r="M29" s="412"/>
      <c r="N29" s="412"/>
      <c r="O29" s="412"/>
    </row>
    <row r="30" spans="1:16">
      <c r="C30" s="4" t="s">
        <v>827</v>
      </c>
      <c r="D30" s="412"/>
      <c r="E30" s="412"/>
      <c r="F30" s="412"/>
      <c r="G30" s="412"/>
      <c r="H30" s="412"/>
      <c r="I30" s="412"/>
      <c r="J30" s="412"/>
      <c r="K30" s="412"/>
      <c r="L30" s="412"/>
      <c r="M30" s="412"/>
      <c r="N30" s="412"/>
      <c r="O30" s="412"/>
    </row>
    <row r="31" spans="1:16">
      <c r="C31" s="4" t="s">
        <v>828</v>
      </c>
      <c r="D31" s="412"/>
      <c r="E31" s="412"/>
      <c r="F31" s="412"/>
      <c r="G31" s="412"/>
      <c r="H31" s="412"/>
      <c r="I31" s="412"/>
      <c r="J31" s="412"/>
      <c r="K31" s="412"/>
      <c r="L31" s="412"/>
      <c r="M31" s="412"/>
      <c r="N31" s="412"/>
      <c r="O31" s="412"/>
    </row>
    <row r="32" spans="1:16">
      <c r="C32" s="4" t="s">
        <v>829</v>
      </c>
      <c r="D32" s="412"/>
      <c r="E32" s="412"/>
      <c r="F32" s="412"/>
      <c r="G32" s="412"/>
      <c r="H32" s="412"/>
      <c r="I32" s="412"/>
      <c r="J32" s="412"/>
      <c r="K32" s="412"/>
      <c r="L32" s="412"/>
      <c r="M32" s="412"/>
      <c r="N32" s="412"/>
      <c r="O32" s="412"/>
    </row>
    <row r="33" spans="3:15">
      <c r="C33" s="4" t="s">
        <v>830</v>
      </c>
      <c r="D33" s="412"/>
      <c r="E33" s="412"/>
      <c r="F33" s="412"/>
      <c r="G33" s="412"/>
      <c r="H33" s="412"/>
      <c r="I33" s="412"/>
      <c r="J33" s="412"/>
      <c r="K33" s="412"/>
      <c r="L33" s="412"/>
      <c r="M33" s="412"/>
      <c r="N33" s="412"/>
      <c r="O33" s="412"/>
    </row>
    <row r="34" spans="3:15">
      <c r="C34" s="4" t="s">
        <v>831</v>
      </c>
      <c r="D34" s="412"/>
      <c r="E34" s="412"/>
      <c r="F34" s="412"/>
      <c r="G34" s="412"/>
      <c r="H34" s="412"/>
      <c r="I34" s="412"/>
      <c r="J34" s="412"/>
      <c r="K34" s="412"/>
      <c r="L34" s="412"/>
      <c r="M34" s="412"/>
      <c r="N34" s="412"/>
      <c r="O34" s="412"/>
    </row>
    <row r="35" spans="3:15">
      <c r="C35" s="4" t="s">
        <v>832</v>
      </c>
      <c r="D35" s="412"/>
      <c r="E35" s="412"/>
      <c r="F35" s="412"/>
      <c r="G35" s="412"/>
      <c r="H35" s="412"/>
      <c r="I35" s="412"/>
      <c r="J35" s="412"/>
      <c r="K35" s="412"/>
      <c r="L35" s="412"/>
      <c r="M35" s="412"/>
      <c r="N35" s="412"/>
      <c r="O35" s="412"/>
    </row>
    <row r="36" spans="3:15">
      <c r="C36" s="4" t="s">
        <v>833</v>
      </c>
      <c r="D36" s="412"/>
      <c r="E36" s="412"/>
      <c r="F36" s="412"/>
      <c r="G36" s="412"/>
      <c r="H36" s="412"/>
      <c r="I36" s="412"/>
      <c r="J36" s="412"/>
      <c r="K36" s="412"/>
      <c r="L36" s="412"/>
      <c r="M36" s="412"/>
      <c r="N36" s="412"/>
      <c r="O36" s="412"/>
    </row>
    <row r="37" spans="3:15">
      <c r="C37" s="4" t="s">
        <v>834</v>
      </c>
      <c r="D37" s="412"/>
      <c r="E37" s="412"/>
      <c r="F37" s="412"/>
      <c r="G37" s="412"/>
      <c r="H37" s="412"/>
      <c r="I37" s="412"/>
      <c r="J37" s="412"/>
      <c r="K37" s="412"/>
      <c r="L37" s="412"/>
      <c r="M37" s="412"/>
      <c r="N37" s="412"/>
      <c r="O37" s="412"/>
    </row>
    <row r="38" spans="3:15">
      <c r="C38" s="4" t="s">
        <v>835</v>
      </c>
      <c r="D38" s="412"/>
      <c r="E38" s="412"/>
      <c r="F38" s="412"/>
      <c r="G38" s="412"/>
      <c r="H38" s="412"/>
      <c r="I38" s="412"/>
      <c r="J38" s="412"/>
      <c r="K38" s="412"/>
      <c r="L38" s="412"/>
      <c r="M38" s="412"/>
      <c r="N38" s="412"/>
      <c r="O38" s="412"/>
    </row>
    <row r="39" spans="3:15">
      <c r="C39" s="4" t="s">
        <v>836</v>
      </c>
      <c r="D39" s="412"/>
      <c r="E39" s="412"/>
      <c r="F39" s="412"/>
      <c r="G39" s="412"/>
      <c r="H39" s="412"/>
      <c r="I39" s="412"/>
      <c r="J39" s="412"/>
      <c r="K39" s="412"/>
      <c r="L39" s="412"/>
      <c r="M39" s="412"/>
      <c r="N39" s="412"/>
      <c r="O39" s="412"/>
    </row>
    <row r="40" spans="3:15">
      <c r="C40" s="4" t="s">
        <v>837</v>
      </c>
      <c r="D40" s="412"/>
      <c r="E40" s="412"/>
      <c r="F40" s="412"/>
      <c r="G40" s="412"/>
      <c r="H40" s="412"/>
      <c r="I40" s="412"/>
      <c r="J40" s="412"/>
      <c r="K40" s="412"/>
      <c r="L40" s="412"/>
      <c r="M40" s="412"/>
      <c r="N40" s="412"/>
      <c r="O40" s="412"/>
    </row>
  </sheetData>
  <sheetProtection algorithmName="SHA-512" hashValue="MrwXuqYccb8kt0nE2ELzsU8NPN9d9wknEJ/5uNXfMLXbnjQbhnMeh+7llDcbsOA5JJvObkluxMpJuyQE5enWlQ==" saltValue="TcwOcJgRVGHEweGuK+IFKg==" spinCount="100000" sheet="1" objects="1" scenarios="1"/>
  <mergeCells count="10">
    <mergeCell ref="M22:O22"/>
    <mergeCell ref="D23:F23"/>
    <mergeCell ref="G23:I23"/>
    <mergeCell ref="J23:L23"/>
    <mergeCell ref="M23:O23"/>
    <mergeCell ref="B3:C3"/>
    <mergeCell ref="B4:C4"/>
    <mergeCell ref="B2:C2"/>
    <mergeCell ref="G22:I22"/>
    <mergeCell ref="J22:L22"/>
  </mergeCells>
  <conditionalFormatting sqref="B13">
    <cfRule type="expression" dxfId="24" priority="10">
      <formula>$E$26="Flexibel"</formula>
    </cfRule>
  </conditionalFormatting>
  <conditionalFormatting sqref="B17">
    <cfRule type="containsText" dxfId="23" priority="9" operator="containsText" text="niet te beantwoorden">
      <formula>NOT(ISERROR(SEARCH("niet te beantwoorden",B17)))</formula>
    </cfRule>
  </conditionalFormatting>
  <conditionalFormatting sqref="B19">
    <cfRule type="containsText" dxfId="22" priority="8" operator="containsText" text="niet te beantwoorden">
      <formula>NOT(ISERROR(SEARCH("niet te beantwoorden",B19)))</formula>
    </cfRule>
  </conditionalFormatting>
  <conditionalFormatting sqref="P13">
    <cfRule type="expression" dxfId="21" priority="4">
      <formula>$E$26="Solidair"</formula>
    </cfRule>
  </conditionalFormatting>
  <conditionalFormatting sqref="P14">
    <cfRule type="expression" dxfId="20" priority="3">
      <formula>$E$26="Flexibel"</formula>
    </cfRule>
  </conditionalFormatting>
  <conditionalFormatting sqref="P17">
    <cfRule type="containsText" dxfId="19" priority="2" operator="containsText" text="niet te beantwoorden">
      <formula>NOT(ISERROR(SEARCH("niet te beantwoorden",P17)))</formula>
    </cfRule>
  </conditionalFormatting>
  <conditionalFormatting sqref="P19">
    <cfRule type="containsText" dxfId="18" priority="1" operator="containsText" text="niet te beantwoorden">
      <formula>NOT(ISERROR(SEARCH("niet te beantwoorden",P19)))</formula>
    </cfRule>
  </conditionalFormatting>
  <dataValidations count="1">
    <dataValidation type="list" allowBlank="1" showInputMessage="1" showErrorMessage="1" sqref="C16 C18 C11:C12" xr:uid="{9FE9C229-5BE2-4785-A4BE-64A3752DF588}">
      <formula1>"Maak keuze, Ja, Nee"</formula1>
    </dataValidation>
  </dataValidations>
  <hyperlinks>
    <hyperlink ref="C7" r:id="rId1" display="Bij dit sjabloon is een invulinstructie beschikbaar." xr:uid="{FF14391C-0B1D-4C65-9221-5CBA2D1C15E8}"/>
  </hyperlinks>
  <pageMargins left="0.25" right="0.25" top="0.75" bottom="0.75" header="0.3" footer="0.3"/>
  <pageSetup paperSize="8" scale="69" fitToHeight="0" orientation="landscape"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A08CC-80BF-499B-84A3-C725D0C61CBA}">
  <sheetPr codeName="Blad25">
    <tabColor rgb="FFFFC2AD"/>
    <pageSetUpPr fitToPage="1"/>
  </sheetPr>
  <dimension ref="A2:P40"/>
  <sheetViews>
    <sheetView showGridLines="0" workbookViewId="0">
      <selection activeCell="C8" sqref="C8"/>
    </sheetView>
  </sheetViews>
  <sheetFormatPr defaultRowHeight="15"/>
  <cols>
    <col min="1" max="1" width="8.7109375" style="113"/>
    <col min="2" max="2" width="88.85546875" customWidth="1"/>
    <col min="3" max="3" width="34.42578125" customWidth="1"/>
    <col min="4" max="4" width="18" bestFit="1" customWidth="1"/>
    <col min="5" max="5" width="16.7109375" customWidth="1"/>
    <col min="6" max="6" width="20" bestFit="1" customWidth="1"/>
    <col min="7" max="7" width="18" bestFit="1" customWidth="1"/>
    <col min="8" max="8" width="14.7109375" customWidth="1"/>
    <col min="9" max="9" width="20" bestFit="1" customWidth="1"/>
    <col min="10" max="10" width="18" bestFit="1" customWidth="1"/>
    <col min="11" max="11" width="14.7109375" customWidth="1"/>
    <col min="12" max="12" width="20" bestFit="1" customWidth="1"/>
    <col min="13" max="13" width="18" bestFit="1" customWidth="1"/>
    <col min="14" max="14" width="14.7109375" customWidth="1"/>
    <col min="15" max="15" width="20" bestFit="1" customWidth="1"/>
    <col min="16" max="16" width="9.140625" hidden="1" customWidth="1"/>
  </cols>
  <sheetData>
    <row r="2" spans="1:16">
      <c r="B2" s="744" t="s">
        <v>843</v>
      </c>
      <c r="C2" s="749"/>
    </row>
    <row r="3" spans="1:16" ht="23.25" customHeight="1">
      <c r="B3" s="672" t="s">
        <v>320</v>
      </c>
      <c r="C3" s="672"/>
    </row>
    <row r="4" spans="1:16" ht="17.100000000000001" customHeight="1">
      <c r="B4" s="672" t="s">
        <v>844</v>
      </c>
      <c r="C4" s="672"/>
    </row>
    <row r="5" spans="1:16">
      <c r="B5" s="3"/>
    </row>
    <row r="6" spans="1:16">
      <c r="A6" s="217"/>
      <c r="B6" s="213" t="s">
        <v>286</v>
      </c>
      <c r="C6" s="47" t="s">
        <v>287</v>
      </c>
    </row>
    <row r="7" spans="1:16" ht="32.25" customHeight="1">
      <c r="A7" s="219">
        <v>1</v>
      </c>
      <c r="B7" s="163" t="s">
        <v>806</v>
      </c>
      <c r="C7" s="491" t="s">
        <v>146</v>
      </c>
      <c r="P7" s="313" t="s">
        <v>7</v>
      </c>
    </row>
    <row r="8" spans="1:16" ht="16.5" customHeight="1">
      <c r="A8" s="249" t="s">
        <v>337</v>
      </c>
      <c r="B8" s="286" t="s">
        <v>807</v>
      </c>
      <c r="C8" s="374"/>
      <c r="P8" s="349">
        <v>1</v>
      </c>
    </row>
    <row r="9" spans="1:16">
      <c r="A9" s="233" t="s">
        <v>340</v>
      </c>
      <c r="B9" s="287" t="s">
        <v>808</v>
      </c>
      <c r="C9" s="375"/>
      <c r="P9" s="349">
        <v>1</v>
      </c>
    </row>
    <row r="10" spans="1:16" ht="15" customHeight="1">
      <c r="A10" s="233" t="s">
        <v>809</v>
      </c>
      <c r="B10" s="287" t="s">
        <v>810</v>
      </c>
      <c r="C10" s="375"/>
      <c r="P10" s="425">
        <v>1</v>
      </c>
    </row>
    <row r="11" spans="1:16">
      <c r="A11" s="233" t="s">
        <v>155</v>
      </c>
      <c r="B11" s="287" t="str">
        <f>IF('0. Inhoudsopgave'!$C$12="Solidaire premieregeling","Deze vraag hoeft u niet te beantwoorden","Hanteert het fonds in dit scenario een risicodelingsreserve? ")</f>
        <v xml:space="preserve">Hanteert het fonds in dit scenario een risicodelingsreserve? </v>
      </c>
      <c r="C11" s="375" t="s">
        <v>12</v>
      </c>
      <c r="P11" s="349">
        <f>IF('0. Inhoudsopgave'!$C$12="Solidaire premieregeling",0,1)</f>
        <v>1</v>
      </c>
    </row>
    <row r="12" spans="1:16">
      <c r="A12" s="233" t="s">
        <v>158</v>
      </c>
      <c r="B12" s="287" t="s">
        <v>811</v>
      </c>
      <c r="C12" s="375" t="s">
        <v>12</v>
      </c>
      <c r="P12" s="141">
        <v>1</v>
      </c>
    </row>
    <row r="13" spans="1:16">
      <c r="A13" s="233" t="s">
        <v>159</v>
      </c>
      <c r="B13" s="287" t="str">
        <f>IF('0. Inhoudsopgave'!$C$12="Flexibele premieregeling","Deze vraag hoeft u niet te beantwoorden","Wat is de initiële omvang van de solidariteitsreserve in dit scenario?")</f>
        <v>Wat is de initiële omvang van de solidariteitsreserve in dit scenario?</v>
      </c>
      <c r="C13" s="375"/>
      <c r="P13" s="349">
        <f>IF('0. Inhoudsopgave'!$C$12="Flexibele premieregeling",0,1)</f>
        <v>1</v>
      </c>
    </row>
    <row r="14" spans="1:16">
      <c r="A14" s="233" t="s">
        <v>160</v>
      </c>
      <c r="B14" s="287" t="str">
        <f>IF('0. Inhoudsopgave'!$C$12="Solidaire premieregeling","Deze vraag hoeft u niet te beantwoorden","Wat is de initiële omvang van de risicodelingsreserve in dit scenario?")</f>
        <v>Wat is de initiële omvang van de risicodelingsreserve in dit scenario?</v>
      </c>
      <c r="C14" s="375"/>
      <c r="P14" s="349">
        <f>IF('0. Inhoudsopgave'!$C$12="Solidaire premieregeling",0,1)</f>
        <v>1</v>
      </c>
    </row>
    <row r="15" spans="1:16" ht="66.599999999999994" customHeight="1">
      <c r="A15" s="233" t="s">
        <v>305</v>
      </c>
      <c r="B15" s="287" t="s">
        <v>812</v>
      </c>
      <c r="C15" s="375"/>
      <c r="P15" s="349">
        <v>1</v>
      </c>
    </row>
    <row r="16" spans="1:16">
      <c r="A16" s="233" t="s">
        <v>168</v>
      </c>
      <c r="B16" s="287" t="s">
        <v>813</v>
      </c>
      <c r="C16" s="375" t="s">
        <v>12</v>
      </c>
      <c r="P16" s="141">
        <v>1</v>
      </c>
    </row>
    <row r="17" spans="1:16" ht="30">
      <c r="A17" s="233" t="s">
        <v>170</v>
      </c>
      <c r="B17" s="287" t="str">
        <f>IF(C16="Nee","Deze vraag hoeft u niet te beantwoorden","Licht toe welke elementen het fonds gewijzigd heeft en onderbouw waarom het fonds deze wijziging doet. ")</f>
        <v xml:space="preserve">Licht toe welke elementen het fonds gewijzigd heeft en onderbouw waarom het fonds deze wijziging doet. </v>
      </c>
      <c r="C17" s="375"/>
      <c r="P17" s="349">
        <f>IF(C16="Nee",0,1)</f>
        <v>1</v>
      </c>
    </row>
    <row r="18" spans="1:16" ht="30" customHeight="1">
      <c r="A18" s="233" t="s">
        <v>172</v>
      </c>
      <c r="B18" s="287" t="s">
        <v>814</v>
      </c>
      <c r="C18" s="375" t="s">
        <v>12</v>
      </c>
      <c r="P18" s="349">
        <v>1</v>
      </c>
    </row>
    <row r="19" spans="1:16" ht="30">
      <c r="A19" s="233" t="s">
        <v>815</v>
      </c>
      <c r="B19" s="287" t="str">
        <f>IF(C18="Nee","Deze vraag hoeft u niet te beantwoorden","Welke impact heeft het wijzigen van de toedeling van de pensioenvermogens op de evenwichtigheidsbeoordeling?")</f>
        <v>Welke impact heeft het wijzigen van de toedeling van de pensioenvermogens op de evenwichtigheidsbeoordeling?</v>
      </c>
      <c r="C19" s="375"/>
      <c r="P19" s="349">
        <f>IF(C18="Nee",0,1)</f>
        <v>1</v>
      </c>
    </row>
    <row r="20" spans="1:16">
      <c r="A20" s="252" t="s">
        <v>816</v>
      </c>
      <c r="B20" s="288" t="s">
        <v>817</v>
      </c>
      <c r="C20" s="378"/>
      <c r="P20" s="357">
        <v>1</v>
      </c>
    </row>
    <row r="21" spans="1:16">
      <c r="A21" s="29"/>
    </row>
    <row r="22" spans="1:16" ht="28.5" customHeight="1">
      <c r="A22" s="27">
        <v>2</v>
      </c>
      <c r="B22" s="2" t="s">
        <v>818</v>
      </c>
      <c r="G22" s="791" t="s">
        <v>756</v>
      </c>
      <c r="H22" s="792"/>
      <c r="I22" s="793"/>
      <c r="J22" s="791" t="s">
        <v>756</v>
      </c>
      <c r="K22" s="792"/>
      <c r="L22" s="793"/>
      <c r="M22" s="791" t="s">
        <v>756</v>
      </c>
      <c r="N22" s="792"/>
      <c r="O22" s="793"/>
    </row>
    <row r="23" spans="1:16" ht="80.25" customHeight="1">
      <c r="A23" s="29"/>
      <c r="B23" s="3" t="s">
        <v>819</v>
      </c>
      <c r="C23" s="10"/>
      <c r="D23" s="786" t="s">
        <v>820</v>
      </c>
      <c r="E23" s="799"/>
      <c r="F23" s="799"/>
      <c r="G23" s="791" t="s">
        <v>758</v>
      </c>
      <c r="H23" s="792"/>
      <c r="I23" s="793"/>
      <c r="J23" s="791" t="s">
        <v>759</v>
      </c>
      <c r="K23" s="792"/>
      <c r="L23" s="793"/>
      <c r="M23" s="791" t="s">
        <v>760</v>
      </c>
      <c r="N23" s="792"/>
      <c r="O23" s="793"/>
    </row>
    <row r="24" spans="1:16" ht="15" customHeight="1">
      <c r="A24" s="29"/>
      <c r="C24" s="10" t="s">
        <v>821</v>
      </c>
      <c r="D24" s="501" t="s">
        <v>709</v>
      </c>
      <c r="E24" s="508" t="s">
        <v>710</v>
      </c>
      <c r="F24" s="501" t="s">
        <v>711</v>
      </c>
      <c r="G24" s="501" t="s">
        <v>709</v>
      </c>
      <c r="H24" s="508" t="s">
        <v>710</v>
      </c>
      <c r="I24" s="501" t="s">
        <v>711</v>
      </c>
      <c r="J24" s="501" t="s">
        <v>709</v>
      </c>
      <c r="K24" s="508" t="s">
        <v>710</v>
      </c>
      <c r="L24" s="501" t="s">
        <v>711</v>
      </c>
      <c r="M24" s="501" t="s">
        <v>709</v>
      </c>
      <c r="N24" s="508" t="s">
        <v>710</v>
      </c>
      <c r="O24" s="501" t="s">
        <v>711</v>
      </c>
    </row>
    <row r="25" spans="1:16" ht="15" customHeight="1">
      <c r="A25" s="29"/>
      <c r="C25" s="4" t="s">
        <v>822</v>
      </c>
      <c r="D25" s="412"/>
      <c r="E25" s="412"/>
      <c r="F25" s="412"/>
      <c r="G25" s="412"/>
      <c r="H25" s="412"/>
      <c r="I25" s="412"/>
      <c r="J25" s="412"/>
      <c r="K25" s="412"/>
      <c r="L25" s="412"/>
      <c r="M25" s="412"/>
      <c r="N25" s="412"/>
      <c r="O25" s="412"/>
    </row>
    <row r="26" spans="1:16">
      <c r="A26" s="29"/>
      <c r="C26" s="4" t="s">
        <v>823</v>
      </c>
      <c r="D26" s="412"/>
      <c r="E26" s="412"/>
      <c r="F26" s="412"/>
      <c r="G26" s="412"/>
      <c r="H26" s="412"/>
      <c r="I26" s="412"/>
      <c r="J26" s="412"/>
      <c r="K26" s="412"/>
      <c r="L26" s="412"/>
      <c r="M26" s="412"/>
      <c r="N26" s="412"/>
      <c r="O26" s="412"/>
    </row>
    <row r="27" spans="1:16">
      <c r="A27" s="29"/>
      <c r="C27" s="4" t="s">
        <v>824</v>
      </c>
      <c r="D27" s="412"/>
      <c r="E27" s="412"/>
      <c r="F27" s="412"/>
      <c r="G27" s="412"/>
      <c r="H27" s="412"/>
      <c r="I27" s="412"/>
      <c r="J27" s="412"/>
      <c r="K27" s="412"/>
      <c r="L27" s="412"/>
      <c r="M27" s="412"/>
      <c r="N27" s="412"/>
      <c r="O27" s="412"/>
    </row>
    <row r="28" spans="1:16">
      <c r="A28" s="29"/>
      <c r="C28" s="4" t="s">
        <v>825</v>
      </c>
      <c r="D28" s="412"/>
      <c r="E28" s="412"/>
      <c r="F28" s="412"/>
      <c r="G28" s="412"/>
      <c r="H28" s="412"/>
      <c r="I28" s="412"/>
      <c r="J28" s="412"/>
      <c r="K28" s="412"/>
      <c r="L28" s="412"/>
      <c r="M28" s="412"/>
      <c r="N28" s="412"/>
      <c r="O28" s="412"/>
    </row>
    <row r="29" spans="1:16">
      <c r="A29" s="29"/>
      <c r="C29" s="4" t="s">
        <v>826</v>
      </c>
      <c r="D29" s="412"/>
      <c r="E29" s="412"/>
      <c r="F29" s="412"/>
      <c r="G29" s="412"/>
      <c r="H29" s="412"/>
      <c r="I29" s="412"/>
      <c r="J29" s="412"/>
      <c r="K29" s="412"/>
      <c r="L29" s="412"/>
      <c r="M29" s="412"/>
      <c r="N29" s="412"/>
      <c r="O29" s="412"/>
    </row>
    <row r="30" spans="1:16">
      <c r="A30" s="29"/>
      <c r="C30" s="4" t="s">
        <v>827</v>
      </c>
      <c r="D30" s="412"/>
      <c r="E30" s="412"/>
      <c r="F30" s="412"/>
      <c r="G30" s="412"/>
      <c r="H30" s="412"/>
      <c r="I30" s="412"/>
      <c r="J30" s="412"/>
      <c r="K30" s="412"/>
      <c r="L30" s="412"/>
      <c r="M30" s="412"/>
      <c r="N30" s="412"/>
      <c r="O30" s="412"/>
    </row>
    <row r="31" spans="1:16">
      <c r="A31" s="29"/>
      <c r="C31" s="4" t="s">
        <v>828</v>
      </c>
      <c r="D31" s="412"/>
      <c r="E31" s="412"/>
      <c r="F31" s="412"/>
      <c r="G31" s="412"/>
      <c r="H31" s="412"/>
      <c r="I31" s="412"/>
      <c r="J31" s="412"/>
      <c r="K31" s="412"/>
      <c r="L31" s="412"/>
      <c r="M31" s="412"/>
      <c r="N31" s="412"/>
      <c r="O31" s="412"/>
    </row>
    <row r="32" spans="1:16">
      <c r="C32" s="4" t="s">
        <v>829</v>
      </c>
      <c r="D32" s="412"/>
      <c r="E32" s="412"/>
      <c r="F32" s="412"/>
      <c r="G32" s="412"/>
      <c r="H32" s="412"/>
      <c r="I32" s="412"/>
      <c r="J32" s="412"/>
      <c r="K32" s="412"/>
      <c r="L32" s="412"/>
      <c r="M32" s="412"/>
      <c r="N32" s="412"/>
      <c r="O32" s="412"/>
    </row>
    <row r="33" spans="3:15">
      <c r="C33" s="4" t="s">
        <v>830</v>
      </c>
      <c r="D33" s="412"/>
      <c r="E33" s="412"/>
      <c r="F33" s="412"/>
      <c r="G33" s="412"/>
      <c r="H33" s="412"/>
      <c r="I33" s="412"/>
      <c r="J33" s="412"/>
      <c r="K33" s="412"/>
      <c r="L33" s="412"/>
      <c r="M33" s="412"/>
      <c r="N33" s="412"/>
      <c r="O33" s="412"/>
    </row>
    <row r="34" spans="3:15">
      <c r="C34" s="4" t="s">
        <v>831</v>
      </c>
      <c r="D34" s="412"/>
      <c r="E34" s="412"/>
      <c r="F34" s="412"/>
      <c r="G34" s="412"/>
      <c r="H34" s="412"/>
      <c r="I34" s="412"/>
      <c r="J34" s="412"/>
      <c r="K34" s="412"/>
      <c r="L34" s="412"/>
      <c r="M34" s="412"/>
      <c r="N34" s="412"/>
      <c r="O34" s="412"/>
    </row>
    <row r="35" spans="3:15">
      <c r="C35" s="4" t="s">
        <v>832</v>
      </c>
      <c r="D35" s="412"/>
      <c r="E35" s="412"/>
      <c r="F35" s="412"/>
      <c r="G35" s="412"/>
      <c r="H35" s="412"/>
      <c r="I35" s="412"/>
      <c r="J35" s="412"/>
      <c r="K35" s="412"/>
      <c r="L35" s="412"/>
      <c r="M35" s="412"/>
      <c r="N35" s="412"/>
      <c r="O35" s="412"/>
    </row>
    <row r="36" spans="3:15">
      <c r="C36" s="4" t="s">
        <v>833</v>
      </c>
      <c r="D36" s="412"/>
      <c r="E36" s="412"/>
      <c r="F36" s="412"/>
      <c r="G36" s="412"/>
      <c r="H36" s="412"/>
      <c r="I36" s="412"/>
      <c r="J36" s="412"/>
      <c r="K36" s="412"/>
      <c r="L36" s="412"/>
      <c r="M36" s="412"/>
      <c r="N36" s="412"/>
      <c r="O36" s="412"/>
    </row>
    <row r="37" spans="3:15">
      <c r="C37" s="4" t="s">
        <v>834</v>
      </c>
      <c r="D37" s="412"/>
      <c r="E37" s="412"/>
      <c r="F37" s="412"/>
      <c r="G37" s="412"/>
      <c r="H37" s="412"/>
      <c r="I37" s="412"/>
      <c r="J37" s="412"/>
      <c r="K37" s="412"/>
      <c r="L37" s="412"/>
      <c r="M37" s="412"/>
      <c r="N37" s="412"/>
      <c r="O37" s="412"/>
    </row>
    <row r="38" spans="3:15">
      <c r="C38" s="4" t="s">
        <v>835</v>
      </c>
      <c r="D38" s="412"/>
      <c r="E38" s="412"/>
      <c r="F38" s="412"/>
      <c r="G38" s="412"/>
      <c r="H38" s="412"/>
      <c r="I38" s="412"/>
      <c r="J38" s="412"/>
      <c r="K38" s="412"/>
      <c r="L38" s="412"/>
      <c r="M38" s="412"/>
      <c r="N38" s="412"/>
      <c r="O38" s="412"/>
    </row>
    <row r="39" spans="3:15">
      <c r="C39" s="4" t="s">
        <v>836</v>
      </c>
      <c r="D39" s="412"/>
      <c r="E39" s="412"/>
      <c r="F39" s="412"/>
      <c r="G39" s="412"/>
      <c r="H39" s="412"/>
      <c r="I39" s="412"/>
      <c r="J39" s="412"/>
      <c r="K39" s="412"/>
      <c r="L39" s="412"/>
      <c r="M39" s="412"/>
      <c r="N39" s="412"/>
      <c r="O39" s="412"/>
    </row>
    <row r="40" spans="3:15">
      <c r="C40" s="4" t="s">
        <v>837</v>
      </c>
      <c r="D40" s="412"/>
      <c r="E40" s="412"/>
      <c r="F40" s="412"/>
      <c r="G40" s="412"/>
      <c r="H40" s="412"/>
      <c r="I40" s="412"/>
      <c r="J40" s="412"/>
      <c r="K40" s="412"/>
      <c r="L40" s="412"/>
      <c r="M40" s="412"/>
      <c r="N40" s="412"/>
      <c r="O40" s="412"/>
    </row>
  </sheetData>
  <sheetProtection algorithmName="SHA-512" hashValue="ebjLUK3IKRUa8keFlkn2pFpzkIhMj9W3NHMyKjiDquN1eGI/r/bg1cswdQAAt8yzWlMOQd8XLOC64cnvbBMSDA==" saltValue="RxXMzBWGDDULBqmL1CrLtQ==" spinCount="100000" sheet="1" objects="1" scenarios="1"/>
  <mergeCells count="10">
    <mergeCell ref="M22:O22"/>
    <mergeCell ref="D23:F23"/>
    <mergeCell ref="G23:I23"/>
    <mergeCell ref="J23:L23"/>
    <mergeCell ref="M23:O23"/>
    <mergeCell ref="B3:C3"/>
    <mergeCell ref="B4:C4"/>
    <mergeCell ref="B2:C2"/>
    <mergeCell ref="G22:I22"/>
    <mergeCell ref="J22:L22"/>
  </mergeCells>
  <conditionalFormatting sqref="B13">
    <cfRule type="expression" dxfId="17" priority="10">
      <formula>$E$26="Flexibel"</formula>
    </cfRule>
  </conditionalFormatting>
  <conditionalFormatting sqref="B14">
    <cfRule type="expression" dxfId="16" priority="11">
      <formula>$E$26="Solidair"</formula>
    </cfRule>
  </conditionalFormatting>
  <conditionalFormatting sqref="B17">
    <cfRule type="containsText" dxfId="15" priority="9" operator="containsText" text="niet te beantwoorden">
      <formula>NOT(ISERROR(SEARCH("niet te beantwoorden",B17)))</formula>
    </cfRule>
  </conditionalFormatting>
  <conditionalFormatting sqref="B19">
    <cfRule type="containsText" dxfId="14" priority="8" operator="containsText" text="niet te beantwoorden">
      <formula>NOT(ISERROR(SEARCH("niet te beantwoorden",B19)))</formula>
    </cfRule>
  </conditionalFormatting>
  <conditionalFormatting sqref="P13">
    <cfRule type="expression" dxfId="13" priority="4">
      <formula>$E$26="Solidair"</formula>
    </cfRule>
  </conditionalFormatting>
  <conditionalFormatting sqref="P14">
    <cfRule type="expression" dxfId="12" priority="3">
      <formula>$E$26="Flexibel"</formula>
    </cfRule>
  </conditionalFormatting>
  <conditionalFormatting sqref="P17">
    <cfRule type="containsText" dxfId="11" priority="2" operator="containsText" text="niet te beantwoorden">
      <formula>NOT(ISERROR(SEARCH("niet te beantwoorden",P17)))</formula>
    </cfRule>
  </conditionalFormatting>
  <conditionalFormatting sqref="P19">
    <cfRule type="containsText" dxfId="10" priority="1" operator="containsText" text="niet te beantwoorden">
      <formula>NOT(ISERROR(SEARCH("niet te beantwoorden",P19)))</formula>
    </cfRule>
  </conditionalFormatting>
  <dataValidations count="1">
    <dataValidation type="list" allowBlank="1" showInputMessage="1" showErrorMessage="1" sqref="C16 C18 C11:C12" xr:uid="{C874C1B8-03F1-4519-AB62-91F75D882B57}">
      <formula1>"Maak keuze, Ja, Nee"</formula1>
    </dataValidation>
  </dataValidations>
  <hyperlinks>
    <hyperlink ref="C7" r:id="rId1" display="Bij dit sjabloon is een invulinstructie beschikbaar." xr:uid="{ADD286CF-4CEA-43DF-8D05-22586E2C608A}"/>
  </hyperlinks>
  <pageMargins left="0.25" right="0.25" top="0.75" bottom="0.75" header="0.3" footer="0.3"/>
  <pageSetup paperSize="8" fitToHeight="0" orientation="landscape"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7CA54-7697-4270-B5E3-60EEB2DB1FB6}">
  <sheetPr codeName="Blad26">
    <tabColor rgb="FFFFC2AD"/>
    <pageSetUpPr fitToPage="1"/>
  </sheetPr>
  <dimension ref="A2:P41"/>
  <sheetViews>
    <sheetView showGridLines="0" zoomScaleNormal="100" workbookViewId="0">
      <selection activeCell="C8" sqref="C8"/>
    </sheetView>
  </sheetViews>
  <sheetFormatPr defaultRowHeight="15"/>
  <cols>
    <col min="1" max="1" width="8.7109375" style="113"/>
    <col min="2" max="2" width="86.28515625" customWidth="1"/>
    <col min="3" max="3" width="33.85546875" customWidth="1"/>
    <col min="4" max="4" width="18" bestFit="1" customWidth="1"/>
    <col min="5" max="5" width="16.7109375" customWidth="1"/>
    <col min="6" max="6" width="20" bestFit="1" customWidth="1"/>
    <col min="7" max="7" width="18" bestFit="1" customWidth="1"/>
    <col min="8" max="8" width="14.7109375" customWidth="1"/>
    <col min="9" max="9" width="20" bestFit="1" customWidth="1"/>
    <col min="10" max="10" width="18" bestFit="1" customWidth="1"/>
    <col min="11" max="14" width="14.7109375" customWidth="1"/>
    <col min="15" max="15" width="20.28515625" customWidth="1"/>
    <col min="16" max="16" width="9.140625" hidden="1" customWidth="1"/>
  </cols>
  <sheetData>
    <row r="2" spans="1:16">
      <c r="B2" s="744" t="s">
        <v>845</v>
      </c>
      <c r="C2" s="746"/>
    </row>
    <row r="3" spans="1:16" ht="23.25" customHeight="1">
      <c r="B3" s="834" t="s">
        <v>320</v>
      </c>
      <c r="C3" s="631"/>
    </row>
    <row r="4" spans="1:16" ht="50.1" customHeight="1">
      <c r="B4" s="834" t="s">
        <v>846</v>
      </c>
      <c r="C4" s="631"/>
    </row>
    <row r="5" spans="1:16">
      <c r="B5" s="3"/>
    </row>
    <row r="6" spans="1:16">
      <c r="A6" s="217"/>
      <c r="B6" s="213" t="s">
        <v>286</v>
      </c>
      <c r="C6" s="47" t="s">
        <v>287</v>
      </c>
    </row>
    <row r="7" spans="1:16" ht="33.75" customHeight="1">
      <c r="A7" s="219">
        <v>1</v>
      </c>
      <c r="B7" s="163" t="s">
        <v>806</v>
      </c>
      <c r="C7" s="491" t="s">
        <v>146</v>
      </c>
      <c r="P7" s="313" t="s">
        <v>7</v>
      </c>
    </row>
    <row r="8" spans="1:16" ht="16.5" customHeight="1">
      <c r="A8" s="249" t="s">
        <v>337</v>
      </c>
      <c r="B8" s="286" t="s">
        <v>807</v>
      </c>
      <c r="C8" s="374"/>
      <c r="P8" s="349">
        <v>1</v>
      </c>
    </row>
    <row r="9" spans="1:16">
      <c r="A9" s="233" t="s">
        <v>340</v>
      </c>
      <c r="B9" s="287" t="s">
        <v>808</v>
      </c>
      <c r="C9" s="375"/>
      <c r="P9" s="349">
        <v>1</v>
      </c>
    </row>
    <row r="10" spans="1:16" ht="30">
      <c r="A10" s="233" t="s">
        <v>809</v>
      </c>
      <c r="B10" s="287" t="s">
        <v>810</v>
      </c>
      <c r="C10" s="375"/>
      <c r="P10" s="425">
        <v>1</v>
      </c>
    </row>
    <row r="11" spans="1:16">
      <c r="A11" s="233" t="s">
        <v>847</v>
      </c>
      <c r="B11" s="287" t="s">
        <v>848</v>
      </c>
      <c r="C11" s="375"/>
      <c r="P11" s="349">
        <f>IF('0. Inhoudsopgave'!$C$12="Solidaire premieregeling",0,1)</f>
        <v>1</v>
      </c>
    </row>
    <row r="12" spans="1:16">
      <c r="A12" s="233" t="s">
        <v>155</v>
      </c>
      <c r="B12" s="287" t="str">
        <f>IF('0. Inhoudsopgave'!$C$12="Solidaire premieregeling","Deze vraag hoeft u niet te beantwoorden","Hanteert het fonds in dit scenario een risicodelingsreserve? ")</f>
        <v xml:space="preserve">Hanteert het fonds in dit scenario een risicodelingsreserve? </v>
      </c>
      <c r="C12" s="375" t="s">
        <v>12</v>
      </c>
      <c r="P12" s="141">
        <v>1</v>
      </c>
    </row>
    <row r="13" spans="1:16">
      <c r="A13" s="233" t="s">
        <v>158</v>
      </c>
      <c r="B13" s="287" t="s">
        <v>811</v>
      </c>
      <c r="C13" s="375" t="s">
        <v>12</v>
      </c>
      <c r="P13" s="349">
        <f>IF('0. Inhoudsopgave'!$C$12="Flexibele premieregeling",0,1)</f>
        <v>1</v>
      </c>
    </row>
    <row r="14" spans="1:16">
      <c r="A14" s="233" t="s">
        <v>159</v>
      </c>
      <c r="B14" s="287" t="str">
        <f>IF('0. Inhoudsopgave'!$C$12="Solidaire premieregeling","Deze vraag hoeft u niet te beantwoorden","Wat is de initiële omvang van de solidariteitsreserve in dit scenario?")</f>
        <v>Wat is de initiële omvang van de solidariteitsreserve in dit scenario?</v>
      </c>
      <c r="C14" s="375"/>
      <c r="P14" s="349">
        <f>IF('0. Inhoudsopgave'!$C$12="Solidaire premieregeling",0,1)</f>
        <v>1</v>
      </c>
    </row>
    <row r="15" spans="1:16">
      <c r="A15" s="233" t="s">
        <v>160</v>
      </c>
      <c r="B15" s="287" t="str">
        <f>IF('0. Inhoudsopgave'!$C$12="Flexibele premieregeling","Deze vraag hoeft u niet te beantwoorden","Wat is de initiële omvang van de risicodelingsreserve in dit scenario?")</f>
        <v>Wat is de initiële omvang van de risicodelingsreserve in dit scenario?</v>
      </c>
      <c r="C15" s="375"/>
      <c r="P15" s="349">
        <v>1</v>
      </c>
    </row>
    <row r="16" spans="1:16" ht="63.95" customHeight="1">
      <c r="A16" s="233" t="s">
        <v>305</v>
      </c>
      <c r="B16" s="287" t="s">
        <v>812</v>
      </c>
      <c r="C16" s="375"/>
      <c r="P16" s="141">
        <v>1</v>
      </c>
    </row>
    <row r="17" spans="1:16">
      <c r="A17" s="233" t="s">
        <v>168</v>
      </c>
      <c r="B17" s="287" t="s">
        <v>813</v>
      </c>
      <c r="C17" s="388" t="s">
        <v>12</v>
      </c>
      <c r="P17" s="349">
        <f>IF(C16="Nee",0,1)</f>
        <v>1</v>
      </c>
    </row>
    <row r="18" spans="1:16" ht="30">
      <c r="A18" s="233" t="s">
        <v>170</v>
      </c>
      <c r="B18" s="287" t="str">
        <f>IF(C17="Nee","Deze vraag hoeft u niet te beantwoorden","Licht toe welke elementen het fonds gewijzigd heeft en onderbouw waarom het fonds deze wijziging doet. ")</f>
        <v xml:space="preserve">Licht toe welke elementen het fonds gewijzigd heeft en onderbouw waarom het fonds deze wijziging doet. </v>
      </c>
      <c r="C18" s="375"/>
      <c r="P18" s="349">
        <v>1</v>
      </c>
    </row>
    <row r="19" spans="1:16" ht="46.5" customHeight="1">
      <c r="A19" s="233" t="s">
        <v>172</v>
      </c>
      <c r="B19" s="287" t="s">
        <v>814</v>
      </c>
      <c r="C19" s="388" t="s">
        <v>12</v>
      </c>
      <c r="P19" s="349">
        <f>IF(C18="Nee",0,1)</f>
        <v>1</v>
      </c>
    </row>
    <row r="20" spans="1:16" ht="30">
      <c r="A20" s="233" t="s">
        <v>815</v>
      </c>
      <c r="B20" s="287" t="str">
        <f>IF(C19="Nee","Deze vraag hoeft u niet te beantwoorden","Welke impact heeft het wijzigen van de toedeling van de pensioenvermogens op de evenwichtigheidsbeoordeling?")</f>
        <v>Welke impact heeft het wijzigen van de toedeling van de pensioenvermogens op de evenwichtigheidsbeoordeling?</v>
      </c>
      <c r="C20" s="375"/>
      <c r="P20" s="357">
        <v>1</v>
      </c>
    </row>
    <row r="21" spans="1:16">
      <c r="A21" s="252" t="s">
        <v>816</v>
      </c>
      <c r="B21" s="288" t="s">
        <v>817</v>
      </c>
      <c r="C21" s="378"/>
    </row>
    <row r="23" spans="1:16" ht="28.5" customHeight="1">
      <c r="A23" s="113">
        <v>2</v>
      </c>
      <c r="B23" s="2" t="s">
        <v>818</v>
      </c>
      <c r="G23" s="791" t="s">
        <v>756</v>
      </c>
      <c r="H23" s="792"/>
      <c r="I23" s="793"/>
      <c r="J23" s="791" t="s">
        <v>756</v>
      </c>
      <c r="K23" s="792"/>
      <c r="L23" s="793"/>
      <c r="M23" s="791" t="s">
        <v>756</v>
      </c>
      <c r="N23" s="792"/>
      <c r="O23" s="793"/>
    </row>
    <row r="24" spans="1:16" ht="60">
      <c r="B24" s="3" t="s">
        <v>819</v>
      </c>
      <c r="C24" s="10"/>
      <c r="D24" s="786" t="s">
        <v>820</v>
      </c>
      <c r="E24" s="799"/>
      <c r="F24" s="799"/>
      <c r="G24" s="791" t="s">
        <v>758</v>
      </c>
      <c r="H24" s="792"/>
      <c r="I24" s="793"/>
      <c r="J24" s="791" t="s">
        <v>759</v>
      </c>
      <c r="K24" s="792"/>
      <c r="L24" s="793"/>
      <c r="M24" s="791" t="s">
        <v>760</v>
      </c>
      <c r="N24" s="792"/>
      <c r="O24" s="793"/>
    </row>
    <row r="25" spans="1:16" ht="15" customHeight="1">
      <c r="C25" s="10" t="s">
        <v>821</v>
      </c>
      <c r="D25" s="501" t="s">
        <v>709</v>
      </c>
      <c r="E25" s="508" t="s">
        <v>710</v>
      </c>
      <c r="F25" s="501" t="s">
        <v>711</v>
      </c>
      <c r="G25" s="501" t="s">
        <v>709</v>
      </c>
      <c r="H25" s="508" t="s">
        <v>710</v>
      </c>
      <c r="I25" s="501" t="s">
        <v>711</v>
      </c>
      <c r="J25" s="501" t="s">
        <v>709</v>
      </c>
      <c r="K25" s="508" t="s">
        <v>710</v>
      </c>
      <c r="L25" s="501" t="s">
        <v>711</v>
      </c>
      <c r="M25" s="501" t="s">
        <v>709</v>
      </c>
      <c r="N25" s="508" t="s">
        <v>710</v>
      </c>
      <c r="O25" s="501" t="s">
        <v>711</v>
      </c>
    </row>
    <row r="26" spans="1:16" ht="15" customHeight="1">
      <c r="C26" s="4" t="s">
        <v>822</v>
      </c>
      <c r="D26" s="412"/>
      <c r="E26" s="412"/>
      <c r="F26" s="412"/>
      <c r="G26" s="412"/>
      <c r="H26" s="412"/>
      <c r="I26" s="412"/>
      <c r="J26" s="412"/>
      <c r="K26" s="412"/>
      <c r="L26" s="412"/>
      <c r="M26" s="412"/>
      <c r="N26" s="412"/>
      <c r="O26" s="412"/>
    </row>
    <row r="27" spans="1:16">
      <c r="C27" s="4" t="s">
        <v>823</v>
      </c>
      <c r="D27" s="412"/>
      <c r="E27" s="412"/>
      <c r="F27" s="412"/>
      <c r="G27" s="412"/>
      <c r="H27" s="412"/>
      <c r="I27" s="412"/>
      <c r="J27" s="412"/>
      <c r="K27" s="412"/>
      <c r="L27" s="412"/>
      <c r="M27" s="412"/>
      <c r="N27" s="412"/>
      <c r="O27" s="412"/>
    </row>
    <row r="28" spans="1:16">
      <c r="C28" s="4" t="s">
        <v>824</v>
      </c>
      <c r="D28" s="412"/>
      <c r="E28" s="412"/>
      <c r="F28" s="412"/>
      <c r="G28" s="412"/>
      <c r="H28" s="412"/>
      <c r="I28" s="412"/>
      <c r="J28" s="412"/>
      <c r="K28" s="412"/>
      <c r="L28" s="412"/>
      <c r="M28" s="412"/>
      <c r="N28" s="412"/>
      <c r="O28" s="412"/>
    </row>
    <row r="29" spans="1:16">
      <c r="C29" s="4" t="s">
        <v>825</v>
      </c>
      <c r="D29" s="412"/>
      <c r="E29" s="412"/>
      <c r="F29" s="412"/>
      <c r="G29" s="412"/>
      <c r="H29" s="412"/>
      <c r="I29" s="412"/>
      <c r="J29" s="412"/>
      <c r="K29" s="412"/>
      <c r="L29" s="412"/>
      <c r="M29" s="412"/>
      <c r="N29" s="412"/>
      <c r="O29" s="412"/>
    </row>
    <row r="30" spans="1:16">
      <c r="C30" s="4" t="s">
        <v>826</v>
      </c>
      <c r="D30" s="412"/>
      <c r="E30" s="412"/>
      <c r="F30" s="412"/>
      <c r="G30" s="412"/>
      <c r="H30" s="412"/>
      <c r="I30" s="412"/>
      <c r="J30" s="412"/>
      <c r="K30" s="412"/>
      <c r="L30" s="412"/>
      <c r="M30" s="412"/>
      <c r="N30" s="412"/>
      <c r="O30" s="412"/>
    </row>
    <row r="31" spans="1:16">
      <c r="C31" s="4" t="s">
        <v>827</v>
      </c>
      <c r="D31" s="412"/>
      <c r="E31" s="412"/>
      <c r="F31" s="412"/>
      <c r="G31" s="412"/>
      <c r="H31" s="412"/>
      <c r="I31" s="412"/>
      <c r="J31" s="412"/>
      <c r="K31" s="412"/>
      <c r="L31" s="412"/>
      <c r="M31" s="412"/>
      <c r="N31" s="412"/>
      <c r="O31" s="412"/>
    </row>
    <row r="32" spans="1:16">
      <c r="C32" s="4" t="s">
        <v>828</v>
      </c>
      <c r="D32" s="412"/>
      <c r="E32" s="412"/>
      <c r="F32" s="412"/>
      <c r="G32" s="412"/>
      <c r="H32" s="412"/>
      <c r="I32" s="412"/>
      <c r="J32" s="412"/>
      <c r="K32" s="412"/>
      <c r="L32" s="412"/>
      <c r="M32" s="412"/>
      <c r="N32" s="412"/>
      <c r="O32" s="412"/>
    </row>
    <row r="33" spans="3:15">
      <c r="C33" s="4" t="s">
        <v>829</v>
      </c>
      <c r="D33" s="412"/>
      <c r="E33" s="412"/>
      <c r="F33" s="412"/>
      <c r="G33" s="412"/>
      <c r="H33" s="412"/>
      <c r="I33" s="412"/>
      <c r="J33" s="412"/>
      <c r="K33" s="412"/>
      <c r="L33" s="412"/>
      <c r="M33" s="412"/>
      <c r="N33" s="412"/>
      <c r="O33" s="412"/>
    </row>
    <row r="34" spans="3:15">
      <c r="C34" s="4" t="s">
        <v>830</v>
      </c>
      <c r="D34" s="412"/>
      <c r="E34" s="412"/>
      <c r="F34" s="412"/>
      <c r="G34" s="412"/>
      <c r="H34" s="412"/>
      <c r="I34" s="412"/>
      <c r="J34" s="412"/>
      <c r="K34" s="412"/>
      <c r="L34" s="412"/>
      <c r="M34" s="412"/>
      <c r="N34" s="412"/>
      <c r="O34" s="412"/>
    </row>
    <row r="35" spans="3:15">
      <c r="C35" s="4" t="s">
        <v>831</v>
      </c>
      <c r="D35" s="412"/>
      <c r="E35" s="412"/>
      <c r="F35" s="412"/>
      <c r="G35" s="412"/>
      <c r="H35" s="412"/>
      <c r="I35" s="412"/>
      <c r="J35" s="412"/>
      <c r="K35" s="412"/>
      <c r="L35" s="412"/>
      <c r="M35" s="412"/>
      <c r="N35" s="412"/>
      <c r="O35" s="412"/>
    </row>
    <row r="36" spans="3:15">
      <c r="C36" s="4" t="s">
        <v>832</v>
      </c>
      <c r="D36" s="412"/>
      <c r="E36" s="412"/>
      <c r="F36" s="412"/>
      <c r="G36" s="412"/>
      <c r="H36" s="412"/>
      <c r="I36" s="412"/>
      <c r="J36" s="412"/>
      <c r="K36" s="412"/>
      <c r="L36" s="412"/>
      <c r="M36" s="412"/>
      <c r="N36" s="412"/>
      <c r="O36" s="412"/>
    </row>
    <row r="37" spans="3:15">
      <c r="C37" s="4" t="s">
        <v>833</v>
      </c>
      <c r="D37" s="412"/>
      <c r="E37" s="412"/>
      <c r="F37" s="412"/>
      <c r="G37" s="412"/>
      <c r="H37" s="412"/>
      <c r="I37" s="412"/>
      <c r="J37" s="412"/>
      <c r="K37" s="412"/>
      <c r="L37" s="412"/>
      <c r="M37" s="412"/>
      <c r="N37" s="412"/>
      <c r="O37" s="412"/>
    </row>
    <row r="38" spans="3:15">
      <c r="C38" s="4" t="s">
        <v>834</v>
      </c>
      <c r="D38" s="412"/>
      <c r="E38" s="412"/>
      <c r="F38" s="412"/>
      <c r="G38" s="412"/>
      <c r="H38" s="412"/>
      <c r="I38" s="412"/>
      <c r="J38" s="412"/>
      <c r="K38" s="412"/>
      <c r="L38" s="412"/>
      <c r="M38" s="412"/>
      <c r="N38" s="412"/>
      <c r="O38" s="412"/>
    </row>
    <row r="39" spans="3:15">
      <c r="C39" s="4" t="s">
        <v>835</v>
      </c>
      <c r="D39" s="412"/>
      <c r="E39" s="412"/>
      <c r="F39" s="412"/>
      <c r="G39" s="412"/>
      <c r="H39" s="412"/>
      <c r="I39" s="412"/>
      <c r="J39" s="412"/>
      <c r="K39" s="412"/>
      <c r="L39" s="412"/>
      <c r="M39" s="412"/>
      <c r="N39" s="412"/>
      <c r="O39" s="412"/>
    </row>
    <row r="40" spans="3:15">
      <c r="C40" s="4" t="s">
        <v>836</v>
      </c>
      <c r="D40" s="412"/>
      <c r="E40" s="412"/>
      <c r="F40" s="412"/>
      <c r="G40" s="412"/>
      <c r="H40" s="412"/>
      <c r="I40" s="412"/>
      <c r="J40" s="412"/>
      <c r="K40" s="412"/>
      <c r="L40" s="412"/>
      <c r="M40" s="412"/>
      <c r="N40" s="412"/>
      <c r="O40" s="412"/>
    </row>
    <row r="41" spans="3:15">
      <c r="C41" s="4" t="s">
        <v>837</v>
      </c>
      <c r="D41" s="412"/>
      <c r="E41" s="412"/>
      <c r="F41" s="412"/>
      <c r="G41" s="412"/>
      <c r="H41" s="412"/>
      <c r="I41" s="412"/>
      <c r="J41" s="412"/>
      <c r="K41" s="412"/>
      <c r="L41" s="412"/>
      <c r="M41" s="412"/>
      <c r="N41" s="412"/>
      <c r="O41" s="412"/>
    </row>
  </sheetData>
  <sheetProtection algorithmName="SHA-512" hashValue="csYr7YrU77KFrC1N2D+Xg8B2/rmC3eFSMlt8usmpSyrMawPiiHJTb5kVdKNUvvO0mX/hoZh7BBX+iFB3Bk417Q==" saltValue="YLU4CsYN98poIGUcLRi4rQ==" spinCount="100000" sheet="1" objects="1" scenarios="1"/>
  <mergeCells count="10">
    <mergeCell ref="M23:O23"/>
    <mergeCell ref="D24:F24"/>
    <mergeCell ref="G24:I24"/>
    <mergeCell ref="J24:L24"/>
    <mergeCell ref="M24:O24"/>
    <mergeCell ref="B3:C3"/>
    <mergeCell ref="B4:C4"/>
    <mergeCell ref="B2:C2"/>
    <mergeCell ref="G23:I23"/>
    <mergeCell ref="J23:L23"/>
  </mergeCells>
  <conditionalFormatting sqref="B14">
    <cfRule type="expression" dxfId="9" priority="11">
      <formula>$E$26="Flexibel"</formula>
    </cfRule>
  </conditionalFormatting>
  <conditionalFormatting sqref="B15">
    <cfRule type="expression" dxfId="8" priority="12">
      <formula>$E$26="Solidair"</formula>
    </cfRule>
  </conditionalFormatting>
  <conditionalFormatting sqref="B18">
    <cfRule type="containsText" dxfId="7" priority="10" operator="containsText" text="niet te beantwoorden">
      <formula>NOT(ISERROR(SEARCH("niet te beantwoorden",B18)))</formula>
    </cfRule>
  </conditionalFormatting>
  <conditionalFormatting sqref="B20">
    <cfRule type="containsText" dxfId="6" priority="9" operator="containsText" text="niet te beantwoorden">
      <formula>NOT(ISERROR(SEARCH("niet te beantwoorden",B20)))</formula>
    </cfRule>
  </conditionalFormatting>
  <conditionalFormatting sqref="P13">
    <cfRule type="expression" dxfId="5" priority="4">
      <formula>$E$26="Solidair"</formula>
    </cfRule>
  </conditionalFormatting>
  <conditionalFormatting sqref="P14">
    <cfRule type="expression" dxfId="4" priority="3">
      <formula>$E$26="Flexibel"</formula>
    </cfRule>
  </conditionalFormatting>
  <conditionalFormatting sqref="P17">
    <cfRule type="containsText" dxfId="3" priority="2" operator="containsText" text="niet te beantwoorden">
      <formula>NOT(ISERROR(SEARCH("niet te beantwoorden",P17)))</formula>
    </cfRule>
  </conditionalFormatting>
  <conditionalFormatting sqref="P19">
    <cfRule type="containsText" dxfId="2" priority="1" operator="containsText" text="niet te beantwoorden">
      <formula>NOT(ISERROR(SEARCH("niet te beantwoorden",P19)))</formula>
    </cfRule>
  </conditionalFormatting>
  <dataValidations count="1">
    <dataValidation type="list" allowBlank="1" showInputMessage="1" showErrorMessage="1" sqref="C17 C19 C12:C13" xr:uid="{8210053C-534E-4495-84CD-2B3644E3FF48}">
      <formula1>"Maak keuze, Ja, Nee"</formula1>
    </dataValidation>
  </dataValidations>
  <hyperlinks>
    <hyperlink ref="C7" r:id="rId1" display="Bij dit sjabloon is een invulinstructie beschikbaar." xr:uid="{96B91C1A-91C6-4A0E-A159-FB9312B88ADC}"/>
  </hyperlinks>
  <pageMargins left="0.25" right="0.25" top="0.75" bottom="0.75" header="0.3" footer="0.3"/>
  <pageSetup paperSize="8" scale="69" fitToHeight="0" orientation="landscape"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EC350-8442-4AAA-B570-F934605E77E6}">
  <sheetPr codeName="Blad27">
    <tabColor rgb="FFFFA5AE"/>
    <pageSetUpPr fitToPage="1"/>
  </sheetPr>
  <dimension ref="A2:Z30"/>
  <sheetViews>
    <sheetView showGridLines="0" zoomScaleNormal="100" workbookViewId="0">
      <selection activeCell="D12" sqref="D12"/>
    </sheetView>
  </sheetViews>
  <sheetFormatPr defaultRowHeight="15"/>
  <cols>
    <col min="1" max="1" width="9.140625" style="29"/>
    <col min="2" max="2" width="79.28515625" style="24" customWidth="1"/>
    <col min="3" max="3" width="66.28515625" customWidth="1"/>
    <col min="4" max="4" width="42" customWidth="1"/>
    <col min="5" max="5" width="50.140625" customWidth="1"/>
    <col min="6" max="6" width="9.140625" style="112" hidden="1" customWidth="1"/>
  </cols>
  <sheetData>
    <row r="2" spans="1:26">
      <c r="A2" s="32"/>
      <c r="B2" s="671" t="s">
        <v>76</v>
      </c>
      <c r="C2" s="745"/>
      <c r="D2" s="26"/>
    </row>
    <row r="3" spans="1:26" ht="47.25" customHeight="1">
      <c r="A3" s="32"/>
      <c r="B3" s="672" t="s">
        <v>251</v>
      </c>
      <c r="C3" s="672"/>
    </row>
    <row r="4" spans="1:26" ht="93" customHeight="1">
      <c r="B4" s="618" t="s">
        <v>849</v>
      </c>
      <c r="C4" s="618"/>
    </row>
    <row r="5" spans="1:26" ht="35.1" customHeight="1">
      <c r="B5" s="841" t="s">
        <v>850</v>
      </c>
      <c r="C5" s="841"/>
      <c r="D5" s="28"/>
      <c r="E5" s="28"/>
    </row>
    <row r="6" spans="1:26">
      <c r="B6" s="28"/>
      <c r="C6" s="28"/>
      <c r="D6" s="119"/>
      <c r="E6" s="28"/>
    </row>
    <row r="7" spans="1:26" s="33" customFormat="1">
      <c r="A7" s="212"/>
      <c r="B7" s="218" t="s">
        <v>286</v>
      </c>
      <c r="C7" s="84" t="s">
        <v>143</v>
      </c>
      <c r="D7" s="47" t="s">
        <v>287</v>
      </c>
      <c r="E7" s="85" t="s">
        <v>288</v>
      </c>
      <c r="F7" s="112"/>
      <c r="G7" s="27"/>
      <c r="H7" s="27"/>
      <c r="I7" s="27"/>
      <c r="J7" s="27"/>
      <c r="K7" s="27"/>
      <c r="L7" s="27"/>
      <c r="M7" s="27"/>
      <c r="N7" s="27"/>
      <c r="O7" s="27"/>
      <c r="P7" s="27"/>
      <c r="Q7" s="27"/>
      <c r="R7" s="27"/>
      <c r="S7" s="27"/>
      <c r="T7" s="27"/>
      <c r="U7" s="27"/>
      <c r="V7" s="27"/>
      <c r="W7" s="27"/>
      <c r="X7" s="27"/>
      <c r="Y7" s="27"/>
      <c r="Z7" s="27"/>
    </row>
    <row r="8" spans="1:26" s="27" customFormat="1" ht="75">
      <c r="A8" s="514"/>
      <c r="B8" s="88"/>
      <c r="C8" s="169"/>
      <c r="D8" s="491" t="s">
        <v>146</v>
      </c>
      <c r="E8" s="359" t="s">
        <v>148</v>
      </c>
      <c r="F8" s="112"/>
    </row>
    <row r="9" spans="1:26">
      <c r="A9" s="835">
        <v>1</v>
      </c>
      <c r="B9" s="638" t="s">
        <v>851</v>
      </c>
      <c r="C9" s="289" t="s">
        <v>852</v>
      </c>
      <c r="D9" s="572"/>
      <c r="E9" s="838"/>
      <c r="F9" s="117"/>
    </row>
    <row r="10" spans="1:26">
      <c r="A10" s="836"/>
      <c r="B10" s="631"/>
      <c r="C10" s="290" t="s">
        <v>853</v>
      </c>
      <c r="D10" s="631"/>
      <c r="E10" s="839"/>
      <c r="F10" s="117"/>
    </row>
    <row r="11" spans="1:26">
      <c r="A11" s="837"/>
      <c r="B11" s="692"/>
      <c r="C11" s="291" t="s">
        <v>232</v>
      </c>
      <c r="D11" s="692"/>
      <c r="E11" s="840"/>
      <c r="F11" s="358" t="s">
        <v>7</v>
      </c>
    </row>
    <row r="12" spans="1:26" ht="62.25" customHeight="1">
      <c r="A12" s="516" t="s">
        <v>151</v>
      </c>
      <c r="B12" s="235" t="s">
        <v>854</v>
      </c>
      <c r="C12" s="236"/>
      <c r="D12" s="374"/>
      <c r="E12" s="417"/>
      <c r="F12" s="117">
        <v>1</v>
      </c>
    </row>
    <row r="13" spans="1:26" ht="60">
      <c r="A13" s="513" t="s">
        <v>155</v>
      </c>
      <c r="B13" s="199" t="s">
        <v>855</v>
      </c>
      <c r="C13" s="239"/>
      <c r="D13" s="375"/>
      <c r="E13" s="406"/>
      <c r="F13" s="117">
        <v>1</v>
      </c>
    </row>
    <row r="14" spans="1:26" ht="45">
      <c r="A14" s="517" t="s">
        <v>158</v>
      </c>
      <c r="B14" s="200" t="s">
        <v>856</v>
      </c>
      <c r="C14" s="241"/>
      <c r="D14" s="378"/>
      <c r="E14" s="418"/>
      <c r="F14" s="117">
        <v>1</v>
      </c>
    </row>
    <row r="15" spans="1:26" ht="20.45" customHeight="1">
      <c r="A15" s="515">
        <v>2</v>
      </c>
      <c r="B15" s="88" t="s">
        <v>857</v>
      </c>
      <c r="C15" s="292"/>
      <c r="D15" s="470"/>
      <c r="E15" s="474"/>
      <c r="F15" s="117"/>
    </row>
    <row r="16" spans="1:26" ht="45">
      <c r="A16" s="516" t="s">
        <v>174</v>
      </c>
      <c r="B16" s="235" t="s">
        <v>858</v>
      </c>
      <c r="C16" s="236"/>
      <c r="D16" s="374"/>
      <c r="E16" s="417"/>
      <c r="F16" s="117">
        <v>1</v>
      </c>
    </row>
    <row r="17" spans="1:6" ht="45">
      <c r="A17" s="513" t="s">
        <v>176</v>
      </c>
      <c r="B17" s="253" t="s">
        <v>859</v>
      </c>
      <c r="C17" s="239"/>
      <c r="D17" s="375"/>
      <c r="E17" s="406"/>
      <c r="F17" s="117">
        <v>1</v>
      </c>
    </row>
    <row r="18" spans="1:6" ht="45">
      <c r="A18" s="513" t="s">
        <v>350</v>
      </c>
      <c r="B18" s="199" t="s">
        <v>860</v>
      </c>
      <c r="C18" s="239"/>
      <c r="D18" s="375"/>
      <c r="E18" s="406"/>
      <c r="F18" s="117">
        <v>1</v>
      </c>
    </row>
    <row r="19" spans="1:6" ht="45">
      <c r="A19" s="513" t="s">
        <v>351</v>
      </c>
      <c r="B19" s="293" t="s">
        <v>861</v>
      </c>
      <c r="C19" s="239"/>
      <c r="D19" s="375"/>
      <c r="E19" s="406"/>
      <c r="F19" s="117">
        <v>1</v>
      </c>
    </row>
    <row r="20" spans="1:6" ht="45">
      <c r="A20" s="513" t="s">
        <v>179</v>
      </c>
      <c r="B20" s="199" t="s">
        <v>862</v>
      </c>
      <c r="C20" s="239"/>
      <c r="D20" s="375"/>
      <c r="E20" s="406"/>
      <c r="F20" s="117">
        <v>1</v>
      </c>
    </row>
    <row r="21" spans="1:6" ht="45">
      <c r="A21" s="513" t="s">
        <v>353</v>
      </c>
      <c r="B21" s="199" t="s">
        <v>863</v>
      </c>
      <c r="C21" s="239"/>
      <c r="D21" s="375"/>
      <c r="E21" s="406"/>
      <c r="F21" s="117">
        <v>1</v>
      </c>
    </row>
    <row r="22" spans="1:6" ht="30">
      <c r="A22" s="234" t="s">
        <v>356</v>
      </c>
      <c r="B22" s="199" t="s">
        <v>864</v>
      </c>
      <c r="C22" s="239"/>
      <c r="D22" s="375"/>
      <c r="E22" s="406"/>
      <c r="F22" s="117">
        <v>1</v>
      </c>
    </row>
    <row r="23" spans="1:6" ht="45">
      <c r="A23" s="240" t="s">
        <v>269</v>
      </c>
      <c r="B23" s="200" t="s">
        <v>865</v>
      </c>
      <c r="C23" s="241"/>
      <c r="D23" s="378"/>
      <c r="E23" s="418"/>
      <c r="F23" s="117">
        <v>1</v>
      </c>
    </row>
    <row r="24" spans="1:6">
      <c r="A24" s="220">
        <v>3</v>
      </c>
      <c r="B24" s="165" t="s">
        <v>866</v>
      </c>
      <c r="C24" s="155"/>
      <c r="D24" s="147"/>
      <c r="E24" s="147"/>
    </row>
    <row r="25" spans="1:6" ht="30">
      <c r="A25" s="232" t="s">
        <v>182</v>
      </c>
      <c r="B25" s="235" t="s">
        <v>867</v>
      </c>
      <c r="C25" s="192"/>
      <c r="D25" s="374" t="s">
        <v>12</v>
      </c>
      <c r="E25" s="419"/>
      <c r="F25" s="117">
        <v>1</v>
      </c>
    </row>
    <row r="26" spans="1:6" ht="30">
      <c r="A26" s="252" t="s">
        <v>601</v>
      </c>
      <c r="B26" s="200" t="str">
        <f>IF(D25="Nee","Deze vraag hoeft u niet te beantwoorden","Specificeer welke aanvullende kwalitatieve overwegingen het fonds heeft meegenomen.")</f>
        <v>Specificeer welke aanvullende kwalitatieve overwegingen het fonds heeft meegenomen.</v>
      </c>
      <c r="C26" s="189"/>
      <c r="D26" s="378"/>
      <c r="E26" s="418"/>
      <c r="F26" s="112">
        <f>IF(D25="Nee",0,1)</f>
        <v>1</v>
      </c>
    </row>
    <row r="27" spans="1:6">
      <c r="B27" s="31"/>
      <c r="C27" s="24"/>
      <c r="D27" s="24"/>
      <c r="E27" s="24"/>
    </row>
    <row r="28" spans="1:6">
      <c r="B28" s="31"/>
      <c r="C28" s="24"/>
      <c r="D28" s="24"/>
      <c r="E28" s="24"/>
    </row>
    <row r="29" spans="1:6">
      <c r="C29" s="24"/>
      <c r="D29" s="24"/>
      <c r="E29" s="24"/>
    </row>
    <row r="30" spans="1:6">
      <c r="C30" s="24"/>
      <c r="D30" s="24"/>
      <c r="E30" s="24"/>
    </row>
  </sheetData>
  <sheetProtection algorithmName="SHA-512" hashValue="EcUzBoYkZrcYUHSJl/w+eNHvK4LsAwvGZ7dH+mYwEP8G0I8DhQ+daUuGBuCbSLM6Xq3QSEyv+6NWMjl2WQO3nw==" saltValue="NsgStUxpMDUqNYmfKZ8oZg==" spinCount="100000" sheet="1" objects="1" scenarios="1"/>
  <mergeCells count="8">
    <mergeCell ref="B2:C2"/>
    <mergeCell ref="A9:A11"/>
    <mergeCell ref="B9:B11"/>
    <mergeCell ref="D9:D11"/>
    <mergeCell ref="E9:E11"/>
    <mergeCell ref="B4:C4"/>
    <mergeCell ref="B5:C5"/>
    <mergeCell ref="B3:C3"/>
  </mergeCells>
  <conditionalFormatting sqref="B26">
    <cfRule type="containsText" dxfId="1" priority="1" operator="containsText" text="niet te beantwoorden">
      <formula>NOT(ISERROR(SEARCH("niet te beantwoorden",B26)))</formula>
    </cfRule>
  </conditionalFormatting>
  <conditionalFormatting sqref="D25">
    <cfRule type="containsText" dxfId="0" priority="2" operator="containsText" text="Geef">
      <formula>NOT(ISERROR(SEARCH("Geef",D25)))</formula>
    </cfRule>
  </conditionalFormatting>
  <dataValidations count="1">
    <dataValidation type="list" allowBlank="1" showInputMessage="1" showErrorMessage="1" sqref="D25" xr:uid="{91BFA85B-50D5-474D-AD13-2EB54D98D469}">
      <formula1>"Maak keuze, Ja, Nee"</formula1>
    </dataValidation>
  </dataValidations>
  <hyperlinks>
    <hyperlink ref="C11" r:id="rId1" display="https://wetten.overheid.nl/jci1.3:c:BWBR0020892&amp;hoofdstuk=9b&amp;paragraaf=9b.5&amp;artikel=46b&amp;z=2023-07-01&amp;g=2023-07-01" xr:uid="{13C12DA6-D41B-4845-A81C-FFC3703DDAF6}"/>
    <hyperlink ref="C10" r:id="rId2" display="https://wetten.overheid.nl/jci1.3:c:BWBR0020809&amp;hoofdstuk=6b&amp;paragraaf=6b.5&amp;artikel=150l&amp;z=2023-07-01&amp;g=2023-07-01" xr:uid="{A3A942B8-3C6F-4950-A19C-03D9CBC6767E}"/>
    <hyperlink ref="C9" r:id="rId3" display="https://wetten.overheid.nl/jci1.3:c:BWBR0020809&amp;hoofdstuk=5&amp;paragraaf=5.1&amp;artikel=105&amp;z=2023-07-01&amp;g=2023-07-01" xr:uid="{4EE5B02F-44CB-4632-A244-54B7E9080FDF}"/>
    <hyperlink ref="D8" r:id="rId4" display="Bij dit sjabloon is een invulinstructie beschikbaar." xr:uid="{75348030-9353-4289-8F06-48C0A6BDB998}"/>
  </hyperlinks>
  <pageMargins left="0.23622047244094491" right="0.23622047244094491" top="0.74803149606299213" bottom="0.74803149606299213" header="0.31496062992125984" footer="0.31496062992125984"/>
  <pageSetup paperSize="8" fitToHeight="0" orientation="landscape"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EE1AB-62E3-4CC5-AD61-58AEB17F58C2}">
  <sheetPr codeName="Blad1">
    <tabColor rgb="FF7EB1D2"/>
    <pageSetUpPr fitToPage="1"/>
  </sheetPr>
  <dimension ref="A2:I54"/>
  <sheetViews>
    <sheetView showGridLines="0" zoomScale="83" zoomScaleNormal="70" workbookViewId="0">
      <selection activeCell="D5" sqref="D5"/>
    </sheetView>
  </sheetViews>
  <sheetFormatPr defaultRowHeight="15"/>
  <cols>
    <col min="1" max="1" width="8.7109375" style="29" bestFit="1"/>
    <col min="2" max="2" width="15.85546875" style="43" customWidth="1"/>
    <col min="3" max="3" width="73" style="43" customWidth="1"/>
    <col min="4" max="4" width="54.7109375" style="43" customWidth="1"/>
    <col min="5" max="5" width="40.5703125" style="43" customWidth="1"/>
    <col min="6" max="6" width="61.5703125" style="43" customWidth="1"/>
    <col min="7" max="7" width="37.5703125" style="43" bestFit="1" customWidth="1"/>
    <col min="8" max="9" width="9.140625" style="112" hidden="1" customWidth="1"/>
  </cols>
  <sheetData>
    <row r="2" spans="1:9">
      <c r="B2" s="671" t="s">
        <v>37</v>
      </c>
      <c r="C2" s="671"/>
    </row>
    <row r="3" spans="1:9" ht="111.6" customHeight="1">
      <c r="B3" s="672" t="s">
        <v>218</v>
      </c>
      <c r="C3" s="672"/>
    </row>
    <row r="4" spans="1:9" ht="111" customHeight="1">
      <c r="B4" s="672" t="s">
        <v>219</v>
      </c>
      <c r="C4" s="672"/>
      <c r="D4" s="24"/>
      <c r="E4" s="24"/>
      <c r="F4" s="24"/>
    </row>
    <row r="5" spans="1:9" ht="60" customHeight="1">
      <c r="B5" s="673" t="s">
        <v>220</v>
      </c>
      <c r="C5" s="673"/>
      <c r="D5" s="24"/>
      <c r="E5" s="24"/>
      <c r="F5" s="24"/>
    </row>
    <row r="6" spans="1:9">
      <c r="B6" s="108"/>
      <c r="C6" s="108"/>
      <c r="D6" s="24"/>
      <c r="E6" s="24"/>
      <c r="F6" s="24"/>
    </row>
    <row r="7" spans="1:9">
      <c r="A7" s="219"/>
      <c r="B7" s="124" t="s">
        <v>221</v>
      </c>
      <c r="C7" s="124"/>
      <c r="D7" s="120" t="s">
        <v>143</v>
      </c>
      <c r="E7" s="121" t="s">
        <v>144</v>
      </c>
      <c r="F7" s="122" t="s">
        <v>1</v>
      </c>
      <c r="G7" s="125" t="s">
        <v>145</v>
      </c>
    </row>
    <row r="8" spans="1:9" ht="90">
      <c r="A8" s="524"/>
      <c r="B8" s="207"/>
      <c r="C8" s="147"/>
      <c r="D8" s="92"/>
      <c r="E8" s="491" t="s">
        <v>146</v>
      </c>
      <c r="F8" s="170" t="s">
        <v>222</v>
      </c>
      <c r="G8" s="86" t="s">
        <v>148</v>
      </c>
    </row>
    <row r="9" spans="1:9">
      <c r="A9" s="675">
        <v>1</v>
      </c>
      <c r="B9" s="638" t="s">
        <v>223</v>
      </c>
      <c r="C9" s="639"/>
      <c r="D9" s="171" t="s">
        <v>224</v>
      </c>
      <c r="E9" s="522"/>
      <c r="F9" s="634"/>
      <c r="G9" s="636"/>
    </row>
    <row r="10" spans="1:9">
      <c r="A10" s="610"/>
      <c r="B10" s="631"/>
      <c r="C10" s="631"/>
      <c r="D10" s="171" t="s">
        <v>214</v>
      </c>
      <c r="E10" s="523"/>
      <c r="F10" s="635"/>
      <c r="G10" s="637"/>
    </row>
    <row r="11" spans="1:9">
      <c r="A11" s="610"/>
      <c r="B11" s="631"/>
      <c r="C11" s="631"/>
      <c r="D11" s="172" t="s">
        <v>225</v>
      </c>
      <c r="E11" s="523"/>
      <c r="F11" s="635"/>
      <c r="G11" s="637"/>
    </row>
    <row r="12" spans="1:9">
      <c r="A12" s="610"/>
      <c r="B12" s="631"/>
      <c r="C12" s="631"/>
      <c r="D12" s="178" t="s">
        <v>226</v>
      </c>
      <c r="E12" s="523"/>
      <c r="F12" s="635"/>
      <c r="G12" s="637"/>
    </row>
    <row r="13" spans="1:9">
      <c r="A13" s="610"/>
      <c r="B13" s="631"/>
      <c r="C13" s="631"/>
      <c r="D13" s="171" t="s">
        <v>227</v>
      </c>
      <c r="E13" s="523"/>
      <c r="F13" s="635"/>
      <c r="G13" s="637"/>
    </row>
    <row r="14" spans="1:9">
      <c r="A14" s="610"/>
      <c r="B14" s="631"/>
      <c r="C14" s="631"/>
      <c r="D14" s="172" t="s">
        <v>228</v>
      </c>
      <c r="E14" s="523"/>
      <c r="F14" s="635"/>
      <c r="G14" s="637"/>
      <c r="I14" s="112" t="s">
        <v>3</v>
      </c>
    </row>
    <row r="15" spans="1:9">
      <c r="A15" s="610"/>
      <c r="B15" s="631"/>
      <c r="C15" s="631"/>
      <c r="D15" s="205" t="s">
        <v>116</v>
      </c>
      <c r="E15" s="523"/>
      <c r="F15" s="635"/>
      <c r="G15" s="637"/>
    </row>
    <row r="16" spans="1:9">
      <c r="A16" s="610"/>
      <c r="B16" s="631"/>
      <c r="C16" s="631"/>
      <c r="D16" s="205" t="s">
        <v>123</v>
      </c>
      <c r="E16" s="523"/>
      <c r="F16" s="635"/>
      <c r="G16" s="637"/>
    </row>
    <row r="17" spans="1:9">
      <c r="A17" s="610"/>
      <c r="B17" s="631"/>
      <c r="C17" s="631"/>
      <c r="D17" s="294" t="s">
        <v>125</v>
      </c>
      <c r="E17" s="523"/>
      <c r="F17" s="635"/>
      <c r="G17" s="637"/>
      <c r="H17" s="347" t="s">
        <v>7</v>
      </c>
      <c r="I17" s="347" t="s">
        <v>150</v>
      </c>
    </row>
    <row r="18" spans="1:9">
      <c r="A18" s="249" t="s">
        <v>151</v>
      </c>
      <c r="B18" s="676" t="s">
        <v>229</v>
      </c>
      <c r="C18" s="676"/>
      <c r="D18" s="295"/>
      <c r="E18" s="374" t="s">
        <v>12</v>
      </c>
      <c r="F18" s="368"/>
      <c r="G18" s="385"/>
      <c r="H18" s="112">
        <v>1</v>
      </c>
      <c r="I18" s="112" t="s">
        <v>3</v>
      </c>
    </row>
    <row r="19" spans="1:9" ht="46.5" customHeight="1">
      <c r="A19" s="607" t="s">
        <v>155</v>
      </c>
      <c r="B19" s="674" t="str">
        <f>IF(E18="Nee", "Deze vraag hoeft u niet te beantwoorden", "Geef per stap een toelichting op deze toepassing. U kunt in uw antwoord ook verwijzen naar uw antwoord op vragen 2.1 t/m 2.3, vragen 3.1 t/m 3.4 en vragen 4.1 t/m 4.2b.")</f>
        <v>Geef per stap een toelichting op deze toepassing. U kunt in uw antwoord ook verwijzen naar uw antwoord op vragen 2.1 t/m 2.3, vragen 3.1 t/m 3.4 en vragen 4.1 t/m 4.2b.</v>
      </c>
      <c r="C19" s="628"/>
      <c r="D19" s="201" t="s">
        <v>230</v>
      </c>
      <c r="E19" s="383"/>
      <c r="F19" s="384"/>
      <c r="G19" s="427"/>
      <c r="H19" s="112" t="str">
        <f>IF(E$18="Nee",0,I14)</f>
        <v>0+</v>
      </c>
      <c r="I19" s="112" t="str">
        <f>IF(E$18="Nee",0,I$14)</f>
        <v>0+</v>
      </c>
    </row>
    <row r="20" spans="1:9" ht="15" customHeight="1">
      <c r="A20" s="607"/>
      <c r="B20" s="25"/>
      <c r="C20" s="196" t="str">
        <f>IF(E18="Nee"," ","Stap 1 Datakwaliteitsbeleid")</f>
        <v>Stap 1 Datakwaliteitsbeleid</v>
      </c>
      <c r="D20" s="187"/>
      <c r="E20" s="376"/>
      <c r="F20" s="371"/>
      <c r="G20" s="377"/>
      <c r="H20" s="112">
        <f t="shared" ref="H20:H25" si="0">IF(E$18="Nee",0,1)</f>
        <v>1</v>
      </c>
      <c r="I20" s="112" t="str">
        <f t="shared" ref="I20:I24" si="1">IF(E$18="Nee",0,I$14)</f>
        <v>0+</v>
      </c>
    </row>
    <row r="21" spans="1:9">
      <c r="A21" s="607"/>
      <c r="B21" s="25"/>
      <c r="C21" s="195" t="str">
        <f>IF(E18="Nee"," ","Stap 2 Risico-inventarisatie en risico-beoordeling")</f>
        <v>Stap 2 Risico-inventarisatie en risico-beoordeling</v>
      </c>
      <c r="D21" s="187"/>
      <c r="E21" s="375"/>
      <c r="F21" s="386"/>
      <c r="G21" s="387"/>
      <c r="H21" s="112">
        <f t="shared" si="0"/>
        <v>1</v>
      </c>
      <c r="I21" s="112" t="str">
        <f t="shared" si="1"/>
        <v>0+</v>
      </c>
    </row>
    <row r="22" spans="1:9">
      <c r="A22" s="607"/>
      <c r="B22" s="25"/>
      <c r="C22" s="195" t="str">
        <f>IF(E18="Nee"," ","Stap 3 Data-analyses en deelwaarnemingen")</f>
        <v>Stap 3 Data-analyses en deelwaarnemingen</v>
      </c>
      <c r="D22" s="187"/>
      <c r="E22" s="375"/>
      <c r="F22" s="386"/>
      <c r="G22" s="387"/>
      <c r="H22" s="112">
        <f t="shared" si="0"/>
        <v>1</v>
      </c>
      <c r="I22" s="112" t="str">
        <f t="shared" si="1"/>
        <v>0+</v>
      </c>
    </row>
    <row r="23" spans="1:9">
      <c r="A23" s="607"/>
      <c r="B23" s="25"/>
      <c r="C23" s="195" t="str">
        <f>IF(E18="Nee"," ","Stap 4 Rapportage en beoordeling")</f>
        <v>Stap 4 Rapportage en beoordeling</v>
      </c>
      <c r="D23" s="187"/>
      <c r="E23" s="375"/>
      <c r="F23" s="386"/>
      <c r="G23" s="387"/>
      <c r="H23" s="112">
        <f t="shared" si="0"/>
        <v>1</v>
      </c>
      <c r="I23" s="112" t="str">
        <f t="shared" si="1"/>
        <v>0+</v>
      </c>
    </row>
    <row r="24" spans="1:9" ht="30">
      <c r="A24" s="607"/>
      <c r="B24" s="25"/>
      <c r="C24" s="459" t="str">
        <f>IF(E18="Nee"," ","Stap 5 Verrichten van overeengekomen specifieke werkzaamheden door externe accountant")</f>
        <v>Stap 5 Verrichten van overeengekomen specifieke werkzaamheden door externe accountant</v>
      </c>
      <c r="D24" s="461"/>
      <c r="E24" s="462"/>
      <c r="F24" s="382"/>
      <c r="G24" s="387"/>
      <c r="H24" s="112">
        <f t="shared" si="0"/>
        <v>1</v>
      </c>
      <c r="I24" s="112" t="str">
        <f t="shared" si="1"/>
        <v>0+</v>
      </c>
    </row>
    <row r="25" spans="1:9">
      <c r="A25" s="607"/>
      <c r="B25" s="296"/>
      <c r="C25" s="458" t="str">
        <f>IF(E18="Nee"," ","Stap 6 Besluit over datakwaliteit voor invaren")</f>
        <v>Stap 6 Besluit over datakwaliteit voor invaren</v>
      </c>
      <c r="D25" s="460"/>
      <c r="E25" s="379"/>
      <c r="F25" s="386"/>
      <c r="G25" s="387"/>
      <c r="H25" s="112">
        <f t="shared" si="0"/>
        <v>1</v>
      </c>
      <c r="I25" s="112" t="str">
        <f>IF(E$18="Nee",0,I$14)</f>
        <v>0+</v>
      </c>
    </row>
    <row r="26" spans="1:9" ht="46.5" customHeight="1">
      <c r="A26" s="558" t="s">
        <v>158</v>
      </c>
      <c r="B26" s="650" t="str">
        <f>IF(E18= "Ja", "Deze vraag hoeft u niet te beantwoorden", "Hoe heeft het fonds de kwaliteit van de data geborgd en zeker gesteld voor, tijdens en na de transitie? U kunt in uw antwoord ook verwijzen naar uw antwoord op vragen 2.1 t/m 2.3, vragen 3.1 t/m 3.4 en vragen 4.1 t/m 4.2b.")</f>
        <v>Hoe heeft het fonds de kwaliteit van de data geborgd en zeker gesteld voor, tijdens en na de transitie? U kunt in uw antwoord ook verwijzen naar uw antwoord op vragen 2.1 t/m 2.3, vragen 3.1 t/m 3.4 en vragen 4.1 t/m 4.2b.</v>
      </c>
      <c r="C26" s="651"/>
      <c r="D26" s="193" t="s">
        <v>230</v>
      </c>
      <c r="E26" s="378"/>
      <c r="F26" s="373"/>
      <c r="G26" s="429"/>
      <c r="H26" s="112">
        <f>IF(E$18="Ja",0,1)</f>
        <v>1</v>
      </c>
      <c r="I26" s="112" t="str">
        <f>IF(E$18="Ja",0,I$14)</f>
        <v>0+</v>
      </c>
    </row>
    <row r="27" spans="1:9" ht="50.45" customHeight="1">
      <c r="A27" s="492">
        <v>2</v>
      </c>
      <c r="B27" s="658" t="s">
        <v>231</v>
      </c>
      <c r="C27" s="659"/>
      <c r="D27" s="151"/>
      <c r="E27" s="151"/>
      <c r="F27" s="151"/>
      <c r="G27" s="152"/>
    </row>
    <row r="28" spans="1:9" ht="15" customHeight="1">
      <c r="A28" s="610" t="s">
        <v>174</v>
      </c>
      <c r="B28" s="660" t="str">
        <f>IF(E18="Ja","Deze vraag hoeft u niet te beantwoorden","Welke analyse heeft het pensioenfonds verricht naar de datakwaliteit voor, tijdens en na de transitie en de beheersing van de risico’s hierbij?")</f>
        <v>Welke analyse heeft het pensioenfonds verricht naar de datakwaliteit voor, tijdens en na de transitie en de beheersing van de risico’s hierbij?</v>
      </c>
      <c r="C28" s="660"/>
      <c r="D28" s="191" t="s">
        <v>232</v>
      </c>
      <c r="E28" s="594"/>
      <c r="F28" s="633"/>
      <c r="G28" s="595"/>
      <c r="H28" s="112">
        <v>1</v>
      </c>
      <c r="I28" s="112" t="s">
        <v>3</v>
      </c>
    </row>
    <row r="29" spans="1:9" ht="15" customHeight="1">
      <c r="A29" s="610"/>
      <c r="B29" s="661"/>
      <c r="C29" s="661"/>
      <c r="D29" s="174" t="s">
        <v>233</v>
      </c>
      <c r="E29" s="632"/>
      <c r="F29" s="632"/>
      <c r="G29" s="632"/>
    </row>
    <row r="30" spans="1:9" ht="15" customHeight="1">
      <c r="A30" s="589" t="s">
        <v>176</v>
      </c>
      <c r="B30" s="648" t="str">
        <f>IF(E18="Ja","Deze vraag hoeft u niet te beantwoorden","Licht de betrokkenheid van de sleutelfuncties toe bij de analyses bedoeld in vraag 2.1.")</f>
        <v>Licht de betrokkenheid van de sleutelfuncties toe bij de analyses bedoeld in vraag 2.1.</v>
      </c>
      <c r="C30" s="648"/>
      <c r="D30" s="191" t="s">
        <v>224</v>
      </c>
      <c r="E30" s="376"/>
      <c r="F30" s="633"/>
      <c r="G30" s="595"/>
      <c r="H30" s="112">
        <v>1</v>
      </c>
      <c r="I30" s="112" t="s">
        <v>3</v>
      </c>
    </row>
    <row r="31" spans="1:9" ht="30" customHeight="1">
      <c r="A31" s="590"/>
      <c r="B31" s="649"/>
      <c r="C31" s="649"/>
      <c r="D31" s="477" t="s">
        <v>121</v>
      </c>
      <c r="E31" s="469"/>
      <c r="F31" s="632"/>
      <c r="G31" s="632"/>
    </row>
    <row r="32" spans="1:9">
      <c r="A32" s="492">
        <v>3</v>
      </c>
      <c r="B32" s="642" t="s">
        <v>234</v>
      </c>
      <c r="C32" s="643"/>
      <c r="D32" s="150"/>
      <c r="E32" s="151"/>
      <c r="F32" s="150"/>
      <c r="G32" s="152"/>
    </row>
    <row r="33" spans="1:9">
      <c r="A33" s="570" t="s">
        <v>182</v>
      </c>
      <c r="B33" s="652" t="s">
        <v>235</v>
      </c>
      <c r="C33" s="652"/>
      <c r="D33" s="203" t="s">
        <v>230</v>
      </c>
      <c r="E33" s="655" t="s">
        <v>12</v>
      </c>
      <c r="F33" s="662"/>
      <c r="G33" s="665"/>
      <c r="H33" s="112">
        <v>1</v>
      </c>
      <c r="I33" s="112" t="s">
        <v>3</v>
      </c>
    </row>
    <row r="34" spans="1:9" ht="19.5" customHeight="1">
      <c r="A34" s="610"/>
      <c r="B34" s="653"/>
      <c r="C34" s="653"/>
      <c r="D34" s="478" t="s">
        <v>236</v>
      </c>
      <c r="E34" s="656"/>
      <c r="F34" s="663"/>
      <c r="G34" s="666"/>
    </row>
    <row r="35" spans="1:9" ht="32.25" customHeight="1">
      <c r="A35" s="610"/>
      <c r="B35" s="654"/>
      <c r="C35" s="654"/>
      <c r="D35" s="477" t="s">
        <v>121</v>
      </c>
      <c r="E35" s="657"/>
      <c r="F35" s="664"/>
      <c r="G35" s="667"/>
    </row>
    <row r="36" spans="1:9">
      <c r="A36" s="589" t="s">
        <v>186</v>
      </c>
      <c r="B36" s="627" t="s">
        <v>237</v>
      </c>
      <c r="C36" s="628"/>
      <c r="D36" s="301" t="s">
        <v>238</v>
      </c>
      <c r="E36" s="594" t="s">
        <v>12</v>
      </c>
      <c r="F36" s="633"/>
      <c r="G36" s="595"/>
      <c r="H36" s="112">
        <v>1</v>
      </c>
      <c r="I36" s="112" t="s">
        <v>3</v>
      </c>
    </row>
    <row r="37" spans="1:9">
      <c r="A37" s="610"/>
      <c r="B37" s="629"/>
      <c r="C37" s="629"/>
      <c r="D37" s="302" t="s">
        <v>123</v>
      </c>
      <c r="E37" s="632"/>
      <c r="F37" s="632"/>
      <c r="G37" s="632"/>
    </row>
    <row r="38" spans="1:9" ht="45">
      <c r="A38" s="556" t="s">
        <v>239</v>
      </c>
      <c r="B38" s="199"/>
      <c r="C38" s="195" t="str">
        <f>IF(E36="Nee","Deze vraag hoeft u niet te beantwoorden","Is er een beschrijving van de wijze waarop de in vraag 3.2 bedoelde risicobereidheid samenhangt met de maximale toegestane afwijking (MTA) ten aanzien van datakwaliteit?")</f>
        <v>Is er een beschrijving van de wijze waarop de in vraag 3.2 bedoelde risicobereidheid samenhangt met de maximale toegestane afwijking (MTA) ten aanzien van datakwaliteit?</v>
      </c>
      <c r="D38" s="300" t="s">
        <v>238</v>
      </c>
      <c r="E38" s="369" t="s">
        <v>12</v>
      </c>
      <c r="F38" s="386"/>
      <c r="G38" s="387"/>
      <c r="H38" s="112">
        <f>IF(E36="Nee",0,1)</f>
        <v>1</v>
      </c>
      <c r="I38" s="112" t="str">
        <f>IF(E36="Nee",0,I14)</f>
        <v>0+</v>
      </c>
    </row>
    <row r="39" spans="1:9">
      <c r="A39" s="589" t="s">
        <v>187</v>
      </c>
      <c r="B39" s="627" t="s">
        <v>240</v>
      </c>
      <c r="C39" s="628"/>
      <c r="D39" s="191" t="s">
        <v>241</v>
      </c>
      <c r="E39" s="594" t="s">
        <v>12</v>
      </c>
      <c r="F39" s="633"/>
      <c r="G39" s="595"/>
      <c r="H39" s="112">
        <v>1</v>
      </c>
      <c r="I39" s="112" t="s">
        <v>3</v>
      </c>
    </row>
    <row r="40" spans="1:9">
      <c r="A40" s="610"/>
      <c r="B40" s="631"/>
      <c r="C40" s="631"/>
      <c r="D40" s="299" t="s">
        <v>230</v>
      </c>
      <c r="E40" s="670"/>
      <c r="F40" s="670"/>
      <c r="G40" s="670"/>
    </row>
    <row r="41" spans="1:9">
      <c r="A41" s="610"/>
      <c r="B41" s="629"/>
      <c r="C41" s="629"/>
      <c r="D41" s="204" t="s">
        <v>236</v>
      </c>
      <c r="E41" s="632"/>
      <c r="F41" s="632"/>
      <c r="G41" s="632"/>
    </row>
    <row r="42" spans="1:9">
      <c r="A42" s="589" t="s">
        <v>189</v>
      </c>
      <c r="B42" s="592" t="s">
        <v>242</v>
      </c>
      <c r="C42" s="592"/>
      <c r="D42" s="201" t="s">
        <v>230</v>
      </c>
      <c r="E42" s="594" t="s">
        <v>12</v>
      </c>
      <c r="F42" s="584"/>
      <c r="G42" s="595"/>
      <c r="H42" s="112">
        <v>1</v>
      </c>
      <c r="I42" s="112" t="s">
        <v>3</v>
      </c>
    </row>
    <row r="43" spans="1:9">
      <c r="A43" s="610"/>
      <c r="B43" s="591"/>
      <c r="C43" s="591"/>
      <c r="D43" s="202" t="s">
        <v>125</v>
      </c>
      <c r="E43" s="593"/>
      <c r="F43" s="646"/>
      <c r="G43" s="668"/>
    </row>
    <row r="44" spans="1:9">
      <c r="A44" s="590"/>
      <c r="B44" s="630"/>
      <c r="C44" s="630"/>
      <c r="D44" s="204" t="s">
        <v>243</v>
      </c>
      <c r="E44" s="645"/>
      <c r="F44" s="647"/>
      <c r="G44" s="669"/>
    </row>
    <row r="45" spans="1:9">
      <c r="A45" s="492">
        <v>4</v>
      </c>
      <c r="B45" s="644" t="s">
        <v>244</v>
      </c>
      <c r="C45" s="643"/>
      <c r="D45" s="150"/>
      <c r="E45" s="150"/>
      <c r="F45" s="150"/>
      <c r="G45" s="152"/>
    </row>
    <row r="46" spans="1:9" ht="78" customHeight="1">
      <c r="A46" s="29" t="s">
        <v>192</v>
      </c>
      <c r="B46" s="640" t="s">
        <v>245</v>
      </c>
      <c r="C46" s="641"/>
      <c r="D46" s="228" t="s">
        <v>230</v>
      </c>
      <c r="E46" s="381" t="s">
        <v>12</v>
      </c>
      <c r="F46" s="445"/>
      <c r="G46" s="446"/>
      <c r="H46" s="112">
        <v>1</v>
      </c>
      <c r="I46" s="112" t="s">
        <v>3</v>
      </c>
    </row>
    <row r="47" spans="1:9" ht="30">
      <c r="A47" s="557" t="s">
        <v>246</v>
      </c>
      <c r="B47" s="198"/>
      <c r="C47" s="195" t="str">
        <f>IF(E46="Nee","Deze vraag hoeft u niet te beantwoorden","Is de opdracht aan de accountant dan wel IT-auditor conform het voorbeeld dat de NBA daartoe heeft uitgebracht?")</f>
        <v>Is de opdracht aan de accountant dan wel IT-auditor conform het voorbeeld dat de NBA daartoe heeft uitgebracht?</v>
      </c>
      <c r="D47" s="171"/>
      <c r="E47" s="369" t="s">
        <v>12</v>
      </c>
      <c r="F47" s="386"/>
      <c r="G47" s="387"/>
      <c r="H47" s="112">
        <f>IF(E$46="Nee",0,1)</f>
        <v>1</v>
      </c>
      <c r="I47" s="112" t="str">
        <f>IF(E$46="Nee",0,I14)</f>
        <v>0+</v>
      </c>
    </row>
    <row r="48" spans="1:9" ht="31.5" customHeight="1">
      <c r="A48" s="557" t="s">
        <v>247</v>
      </c>
      <c r="B48" s="198"/>
      <c r="C48" s="195" t="str">
        <f>IF(E46="Nee","Deze vraag hoeft u niet te beantwoorden",IF(E47="Ja","Deze vraag hoeft u niet te beantwoorden","(Indien niet het NBA-voorbeeld is toegepast:) Is de opdracht aan de accountant dan wel IT-auditor vooraf afgestemd met DNB?"))</f>
        <v>(Indien niet het NBA-voorbeeld is toegepast:) Is de opdracht aan de accountant dan wel IT-auditor vooraf afgestemd met DNB?</v>
      </c>
      <c r="D48" s="297"/>
      <c r="E48" s="369" t="s">
        <v>12</v>
      </c>
      <c r="F48" s="386"/>
      <c r="G48" s="387"/>
      <c r="H48" s="112">
        <f>IF($E$46="Nee",0,IF($E$47="Ja",0,1))</f>
        <v>1</v>
      </c>
      <c r="I48" s="112" t="str">
        <f>IF($E$46="Nee",0,IF($E$47="Ja",0,I14))</f>
        <v>0+</v>
      </c>
    </row>
    <row r="49" spans="1:9">
      <c r="A49" s="610" t="s">
        <v>194</v>
      </c>
      <c r="B49" s="627" t="s">
        <v>248</v>
      </c>
      <c r="C49" s="628"/>
      <c r="D49" s="298" t="s">
        <v>230</v>
      </c>
      <c r="E49" s="594" t="s">
        <v>12</v>
      </c>
      <c r="F49" s="633"/>
      <c r="G49" s="595"/>
      <c r="H49" s="112">
        <v>1</v>
      </c>
      <c r="I49" s="112" t="s">
        <v>3</v>
      </c>
    </row>
    <row r="50" spans="1:9" ht="31.5" customHeight="1">
      <c r="A50" s="610"/>
      <c r="B50" s="629"/>
      <c r="C50" s="629"/>
      <c r="D50" s="204" t="s">
        <v>125</v>
      </c>
      <c r="E50" s="632"/>
      <c r="F50" s="632"/>
      <c r="G50" s="632"/>
    </row>
    <row r="51" spans="1:9">
      <c r="A51" s="589" t="s">
        <v>249</v>
      </c>
      <c r="B51" s="627"/>
      <c r="C51" s="627" t="str">
        <f>IF(E49="Nee","Deze vraag hoeft u niet te beantwoorden","Waren alle in vraag 4.2 bedoelde feitelijke bevindingen opgelost vóórdat het invaarbesluit werd genomen? (Zodat het invaarbesluit is genomen op basis van de juiste berekeningen.)")</f>
        <v>Waren alle in vraag 4.2 bedoelde feitelijke bevindingen opgelost vóórdat het invaarbesluit werd genomen? (Zodat het invaarbesluit is genomen op basis van de juiste berekeningen.)</v>
      </c>
      <c r="D51" s="201" t="s">
        <v>230</v>
      </c>
      <c r="E51" s="594" t="s">
        <v>12</v>
      </c>
      <c r="F51" s="633"/>
      <c r="G51" s="595"/>
      <c r="H51" s="112">
        <f>IF($E49="Nee",0,1)</f>
        <v>1</v>
      </c>
      <c r="I51" s="112" t="str">
        <f>IF($E49="Nee",0,I14)</f>
        <v>0+</v>
      </c>
    </row>
    <row r="52" spans="1:9" ht="31.5" customHeight="1">
      <c r="A52" s="610"/>
      <c r="B52" s="629"/>
      <c r="C52" s="629"/>
      <c r="D52" s="202" t="s">
        <v>125</v>
      </c>
      <c r="E52" s="632"/>
      <c r="F52" s="632"/>
      <c r="G52" s="632"/>
    </row>
    <row r="53" spans="1:9" ht="49.5" customHeight="1">
      <c r="A53" s="558" t="s">
        <v>250</v>
      </c>
      <c r="B53" s="200"/>
      <c r="C53" s="200" t="str">
        <f>IF(E49="Nee","Deze vraag hoeft u niet te beantwoorden","Op welke wijze heeft het fondsbestuur comfort verkregen over de deugdelijkheid van de oplossingen van de in vraag 4.2 bedoelde feitelijke bevindingen? ")</f>
        <v xml:space="preserve">Op welke wijze heeft het fondsbestuur comfort verkregen over de deugdelijkheid van de oplossingen van de in vraag 4.2 bedoelde feitelijke bevindingen? </v>
      </c>
      <c r="D53" s="335" t="s">
        <v>125</v>
      </c>
      <c r="E53" s="372"/>
      <c r="F53" s="447"/>
      <c r="G53" s="410"/>
      <c r="H53" s="112">
        <f>IF($E49="Nee",0,1)</f>
        <v>1</v>
      </c>
      <c r="I53" s="112" t="str">
        <f>IF($E49="Nee",0,I14)</f>
        <v>0+</v>
      </c>
    </row>
    <row r="54" spans="1:9">
      <c r="B54" s="30"/>
    </row>
  </sheetData>
  <sheetProtection algorithmName="SHA-512" hashValue="UVNvZkX6uLdj9YY5UUuQf98X2uGESCPEW+OFh9ck70i0P56AjKvsJfqCk0yXLQQIc6/o+fzezhrB11lb55wpXA==" saltValue="lJOvPDjqCUAt4ig4va+bYQ==" spinCount="100000" sheet="1" objects="1" scenarios="1"/>
  <mergeCells count="56">
    <mergeCell ref="B2:C2"/>
    <mergeCell ref="B3:C3"/>
    <mergeCell ref="B4:C4"/>
    <mergeCell ref="B5:C5"/>
    <mergeCell ref="A19:A25"/>
    <mergeCell ref="B19:C19"/>
    <mergeCell ref="A9:A17"/>
    <mergeCell ref="B18:C18"/>
    <mergeCell ref="G30:G31"/>
    <mergeCell ref="B26:C26"/>
    <mergeCell ref="A42:A44"/>
    <mergeCell ref="A33:A35"/>
    <mergeCell ref="B33:C35"/>
    <mergeCell ref="E33:E35"/>
    <mergeCell ref="B27:C27"/>
    <mergeCell ref="B28:C29"/>
    <mergeCell ref="A28:A29"/>
    <mergeCell ref="E28:E29"/>
    <mergeCell ref="F33:F35"/>
    <mergeCell ref="G33:G35"/>
    <mergeCell ref="G42:G44"/>
    <mergeCell ref="E39:E41"/>
    <mergeCell ref="F39:F41"/>
    <mergeCell ref="G39:G41"/>
    <mergeCell ref="G51:G52"/>
    <mergeCell ref="F9:F17"/>
    <mergeCell ref="G9:G17"/>
    <mergeCell ref="B9:C17"/>
    <mergeCell ref="B46:C46"/>
    <mergeCell ref="B32:C32"/>
    <mergeCell ref="G28:G29"/>
    <mergeCell ref="F28:F29"/>
    <mergeCell ref="B45:C45"/>
    <mergeCell ref="E36:E37"/>
    <mergeCell ref="F36:F37"/>
    <mergeCell ref="G36:G37"/>
    <mergeCell ref="E42:E44"/>
    <mergeCell ref="F42:F44"/>
    <mergeCell ref="B30:C31"/>
    <mergeCell ref="F30:F31"/>
    <mergeCell ref="A51:A52"/>
    <mergeCell ref="B51:B52"/>
    <mergeCell ref="C51:C52"/>
    <mergeCell ref="E51:E52"/>
    <mergeCell ref="F51:F52"/>
    <mergeCell ref="A49:A50"/>
    <mergeCell ref="B49:C50"/>
    <mergeCell ref="E49:E50"/>
    <mergeCell ref="F49:F50"/>
    <mergeCell ref="G49:G50"/>
    <mergeCell ref="A30:A31"/>
    <mergeCell ref="A36:A37"/>
    <mergeCell ref="B36:C37"/>
    <mergeCell ref="B42:C44"/>
    <mergeCell ref="A39:A41"/>
    <mergeCell ref="B39:C41"/>
  </mergeCells>
  <conditionalFormatting sqref="B28">
    <cfRule type="containsText" dxfId="137" priority="2" operator="containsText" text="niet te beantwoorden">
      <formula>NOT(ISERROR(SEARCH("niet te beantwoorden",B28)))</formula>
    </cfRule>
  </conditionalFormatting>
  <conditionalFormatting sqref="B30">
    <cfRule type="containsText" dxfId="136" priority="3" operator="containsText" text="niet te beantwoorden">
      <formula>NOT(ISERROR(SEARCH("niet te beantwoorden",B30)))</formula>
    </cfRule>
  </conditionalFormatting>
  <conditionalFormatting sqref="B19:C19">
    <cfRule type="containsText" dxfId="135" priority="10" operator="containsText" text="niet te beantwoorden">
      <formula>NOT(ISERROR(SEARCH("niet te beantwoorden",B19)))</formula>
    </cfRule>
    <cfRule type="expression" dxfId="134" priority="11">
      <formula>"ALS($E$18='Ja (beantwoord vraag 1.2)')"</formula>
    </cfRule>
  </conditionalFormatting>
  <conditionalFormatting sqref="B26:C26">
    <cfRule type="containsText" dxfId="133" priority="9" operator="containsText" text="niet te beantwoorden">
      <formula>NOT(ISERROR(SEARCH("niet te beantwoorden",B26)))</formula>
    </cfRule>
  </conditionalFormatting>
  <conditionalFormatting sqref="C38">
    <cfRule type="containsText" dxfId="132" priority="5" operator="containsText" text="niet te beantwoorden">
      <formula>NOT(ISERROR(SEARCH("niet te beantwoorden",C38)))</formula>
    </cfRule>
  </conditionalFormatting>
  <conditionalFormatting sqref="C47:C48">
    <cfRule type="containsText" dxfId="131" priority="4" operator="containsText" text="niet te beantwoorden">
      <formula>NOT(ISERROR(SEARCH("niet te beantwoorden",C47)))</formula>
    </cfRule>
  </conditionalFormatting>
  <conditionalFormatting sqref="C51:C53">
    <cfRule type="containsText" dxfId="130" priority="6" operator="containsText" text="niet te beantwoorden">
      <formula>NOT(ISERROR(SEARCH("niet te beantwoorden",C51)))</formula>
    </cfRule>
  </conditionalFormatting>
  <dataValidations disablePrompts="1" count="3">
    <dataValidation type="list" allowBlank="1" showInputMessage="1" showErrorMessage="1" sqref="E42 E46:E47 E33 E36 E38:E39 E49 E18" xr:uid="{7BBE87D2-F888-4BDE-B6F6-950C6CE21C2C}">
      <formula1>"Maak keuze, Ja, Nee"</formula1>
    </dataValidation>
    <dataValidation type="list" allowBlank="1" showInputMessage="1" showErrorMessage="1" sqref="E48" xr:uid="{26F32862-3824-4D5B-B241-2EEEAF0886D1}">
      <formula1>"Maak keuze, Ja, Nee, N.v.t. (NBA-model is toegepast)"</formula1>
    </dataValidation>
    <dataValidation type="list" allowBlank="1" showInputMessage="1" showErrorMessage="1" sqref="E51" xr:uid="{66E99D14-79FB-4B26-8F2C-BDAB0C05D6EB}">
      <formula1>"Maak keuze, Ja, Nee, N.v.t. (er waren geen feitelijke bevindingen)"</formula1>
    </dataValidation>
  </dataValidations>
  <hyperlinks>
    <hyperlink ref="D19" r:id="rId1" display="https://wetten.overheid.nl/jci1.3:c:BWBR0020892&amp;hoofdstuk=9b&amp;paragraaf=9b.4&amp;artikel=46&amp;z=2023-07-01&amp;g=2023-07-01" xr:uid="{904B3D93-B3E3-484B-BAA8-0638F1C57225}"/>
    <hyperlink ref="D26" r:id="rId2" display="https://wetten.overheid.nl/jci1.3:c:BWBR0020892&amp;hoofdstuk=9b&amp;paragraaf=9b.4&amp;artikel=46&amp;z=2023-07-01&amp;g=2023-07-01" xr:uid="{801DBE9F-8DE0-463F-A260-79B931E2D617}"/>
    <hyperlink ref="D29" r:id="rId3" display="https://wetten.overheid.nl/jci1.3:c:BWBR0020892&amp;hoofdstuk=9b&amp;paragraaf=9b.4&amp;artikel=46&amp;z=2023-07-01&amp;g=2023-07-01" xr:uid="{24C4D8BA-D144-45C5-875E-477CE35BC450}"/>
    <hyperlink ref="D30" r:id="rId4" display="https://wetten.overheid.nl/jci1.3:c:BWBR0020809&amp;hoofdstuk=6&amp;artikel=143&amp;z=2023-07-01&amp;g=2023-07-01" xr:uid="{0DB125AC-D04F-4217-98F2-0C8DAD1C1009}"/>
    <hyperlink ref="D28" r:id="rId5" display="https://wetten.overheid.nl/jci1.3:c:BWBR0020892&amp;hoofdstuk=9b&amp;paragraaf=9b.5&amp;artikel=46b&amp;z=2023-07-01&amp;g=2023-07-01" xr:uid="{B6ED8944-874E-45E6-B2E8-B9EAD55E79DA}"/>
    <hyperlink ref="D34" r:id="rId6" display="Good practice borging van datakwaliteit" xr:uid="{774EE34E-C02B-4DE2-A07E-CD2E7ECD2F44}"/>
    <hyperlink ref="D33" r:id="rId7" display="https://wetten.overheid.nl/jci1.3:c:BWBR0020892&amp;hoofdstuk=9b&amp;paragraaf=9b.4&amp;artikel=46&amp;z=2023-07-01&amp;g=2023-07-01" xr:uid="{D350F01F-4B64-415A-BC3E-FEE364074FAE}"/>
    <hyperlink ref="D37" r:id="rId8" xr:uid="{9EEF1A7F-BCE7-41B9-A2CB-789B76E46343}"/>
    <hyperlink ref="D36" r:id="rId9" display="Good practice borging van datakwaliteit" xr:uid="{BC3FCBCF-3165-4CFE-AD67-AA47AF29ECB0}"/>
    <hyperlink ref="D38" r:id="rId10" display="Good practice borging van datakwaliteit" xr:uid="{834AAC43-F020-4D0A-988C-5AA9BE324971}"/>
    <hyperlink ref="D41" r:id="rId11" display="Good practice borging van datakwaliteit" xr:uid="{1E4B234F-073A-4F2F-AA43-AE26362F118B}"/>
    <hyperlink ref="D40" r:id="rId12" display="https://wetten.overheid.nl/jci1.3:c:BWBR0020892&amp;hoofdstuk=9b&amp;paragraaf=9b.4&amp;artikel=46&amp;z=2023-07-01&amp;g=2023-07-01" xr:uid="{38B44967-644F-4FAF-BC2C-595D03F678EE}"/>
    <hyperlink ref="D39" r:id="rId13" display="https://wetten.overheid.nl/jci1.3:c:BWBR0020809&amp;hoofdstuk=6&amp;artikel=143a&amp;z=2023-07-01&amp;g=2023-07-01" xr:uid="{80BD196E-3194-441D-9485-D9643BB1B8D0}"/>
    <hyperlink ref="D42" r:id="rId14" display="https://wetten.overheid.nl/jci1.3:c:BWBR0020892&amp;hoofdstuk=9b&amp;paragraaf=9b.4&amp;artikel=46&amp;z=2023-07-01&amp;g=2023-07-01" xr:uid="{27040850-EEB2-4DF3-8561-786DF1912E3C}"/>
    <hyperlink ref="D43" r:id="rId15" xr:uid="{6D20E458-F069-4885-8E30-BDD78C2DE21F}"/>
    <hyperlink ref="D44" r:id="rId16" display="Good practice borging van datakwaliteit" xr:uid="{63788FB6-BF2B-438F-82E3-83AB7BD3D2B1}"/>
    <hyperlink ref="D46" r:id="rId17" display="https://wetten.overheid.nl/jci1.3:c:BWBR0020892&amp;hoofdstuk=9b&amp;paragraaf=9b.4&amp;artikel=46&amp;z=2023-07-01&amp;g=2023-07-01" xr:uid="{5673FAB9-5FC4-4449-A332-D123EC617A67}"/>
    <hyperlink ref="D50" r:id="rId18" xr:uid="{54714788-B585-402E-B750-D8FF2ED33EBA}"/>
    <hyperlink ref="D49" r:id="rId19" display="https://wetten.overheid.nl/jci1.3:c:BWBR0020892&amp;hoofdstuk=9b&amp;paragraaf=9b.4&amp;artikel=46&amp;z=2023-07-01&amp;g=2023-07-01" xr:uid="{53DF7C21-2BCA-445F-BCA4-83BDB8EEEAE4}"/>
    <hyperlink ref="D52" r:id="rId20" xr:uid="{BD7205A4-7DA0-4A6D-8ABA-6D1F4DEB546F}"/>
    <hyperlink ref="D51" r:id="rId21" display="https://wetten.overheid.nl/jci1.3:c:BWBR0020892&amp;hoofdstuk=9b&amp;paragraaf=9b.4&amp;artikel=46&amp;z=2023-07-01&amp;g=2023-07-01" xr:uid="{59E56CBB-7ADB-432A-B654-8940C2ACFC8F}"/>
    <hyperlink ref="D17" r:id="rId22" xr:uid="{2C7B7003-C681-401D-AB73-632D8972593A}"/>
    <hyperlink ref="D16" r:id="rId23" xr:uid="{63ACB628-EFC3-4E7A-9D83-A989375D2F4B}"/>
    <hyperlink ref="D15" r:id="rId24" xr:uid="{0D4E1104-C1E4-403F-B478-16DA21C33726}"/>
    <hyperlink ref="D14" r:id="rId25" display="https://wetten.overheid.nl/jci1.3:c:BWBR0020871&amp;paragraaf=8&amp;artikel=18&amp;z=2023-07-01&amp;g=2023-07-01" xr:uid="{7742AD29-0FDF-4608-9163-5DCDA8D57A05}"/>
    <hyperlink ref="D13" r:id="rId26" display="https://wetten.overheid.nl/jci1.3:c:BWBR0020892&amp;hoofdstuk=9b&amp;paragraaf=9b.5&amp;artikel=46b&amp;z=2023-07-01&amp;g=2023-07-01" xr:uid="{46BF1EA6-5875-43F3-A624-B9510F1C7106}"/>
    <hyperlink ref="D12" r:id="rId27" display="https://wetten.overheid.nl/jci1.3:c:BWBR0020892&amp;hoofdstuk=9b&amp;paragraaf=9b.4&amp;artikel=46&amp;z=2023-07-01&amp;g=2023-07-01" xr:uid="{05242DF3-0BF3-4E34-8A78-DF70AC0ED5E5}"/>
    <hyperlink ref="D11" r:id="rId28" display="https://wetten.overheid.nl/jci1.3:c:BWBR0020809&amp;hoofdstuk=6b&amp;paragraaf=6b.4&amp;artikel=150i&amp;z=2023-07-01&amp;g=2023-07-01" xr:uid="{09A19FFB-7074-47FB-82BC-05CA7AAEF9ED}"/>
    <hyperlink ref="D10" r:id="rId29" display="https://wetten.overheid.nl/jci1.3:c:BWBR0020809&amp;hoofdstuk=6&amp;artikel=143a&amp;z=2023-07-01&amp;g=2023-07-01" xr:uid="{F8D0B80C-D80F-40FB-8250-09998965A847}"/>
    <hyperlink ref="D9" r:id="rId30" display="https://wetten.overheid.nl/jci1.3:c:BWBR0020809&amp;hoofdstuk=6&amp;artikel=143&amp;z=2023-07-01&amp;g=2023-07-01" xr:uid="{BAAC37F8-9187-429E-BBDF-CF83C2BEE937}"/>
    <hyperlink ref="D53" r:id="rId31" xr:uid="{0356F010-3979-4FF0-B320-928EF10CE3A6}"/>
    <hyperlink ref="D31" r:id="rId32" xr:uid="{B8D7E9AD-964B-4C60-8483-EF7789015B2D}"/>
    <hyperlink ref="D35" r:id="rId33" xr:uid="{9014D528-2A66-4339-A673-58AE8E108E21}"/>
    <hyperlink ref="E8" r:id="rId34" display="Bij dit sjabloon is een invulinstructie beschikbaar." xr:uid="{0BBC4BF9-9B5D-4C9A-B7CF-7A59F7D3A670}"/>
  </hyperlinks>
  <pageMargins left="0.25" right="0.25" top="0.75" bottom="0.75" header="0.3" footer="0.3"/>
  <pageSetup paperSize="8" fitToHeight="6" orientation="landscape" r:id="rId3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E8B4B-1B56-4FC1-A8BD-A2096A966414}">
  <sheetPr codeName="Blad5">
    <tabColor rgb="FF8ECACE"/>
    <pageSetUpPr fitToPage="1"/>
  </sheetPr>
  <dimension ref="A2:I46"/>
  <sheetViews>
    <sheetView showGridLines="0" zoomScaleNormal="100" workbookViewId="0">
      <selection activeCell="D4" sqref="D4"/>
    </sheetView>
  </sheetViews>
  <sheetFormatPr defaultRowHeight="15"/>
  <cols>
    <col min="1" max="1" width="9.140625" style="109"/>
    <col min="2" max="2" width="70.140625" customWidth="1"/>
    <col min="3" max="3" width="39" customWidth="1"/>
    <col min="4" max="4" width="25.85546875" customWidth="1"/>
    <col min="5" max="5" width="30" customWidth="1"/>
    <col min="6" max="6" width="53.85546875" customWidth="1"/>
    <col min="7" max="7" width="9.140625" style="112" hidden="1" customWidth="1"/>
    <col min="8" max="8" width="8.28515625" style="112" hidden="1" customWidth="1"/>
    <col min="9" max="9" width="110.7109375" customWidth="1"/>
  </cols>
  <sheetData>
    <row r="2" spans="1:8">
      <c r="B2" s="704" t="s">
        <v>41</v>
      </c>
      <c r="C2" s="705"/>
      <c r="D2" s="43"/>
      <c r="E2" s="43"/>
    </row>
    <row r="3" spans="1:8" ht="55.5" customHeight="1">
      <c r="B3" s="672" t="s">
        <v>251</v>
      </c>
      <c r="C3" s="631"/>
      <c r="D3" s="43"/>
      <c r="E3" s="43"/>
    </row>
    <row r="4" spans="1:8" ht="61.5" customHeight="1">
      <c r="B4" s="706" t="s">
        <v>252</v>
      </c>
      <c r="C4" s="707"/>
      <c r="D4" s="24"/>
      <c r="E4" s="24"/>
    </row>
    <row r="5" spans="1:8">
      <c r="B5" s="3"/>
      <c r="C5" s="24"/>
      <c r="D5" s="24"/>
      <c r="E5" s="24"/>
    </row>
    <row r="6" spans="1:8">
      <c r="A6" s="210"/>
      <c r="B6" s="209" t="s">
        <v>221</v>
      </c>
      <c r="C6" s="120" t="s">
        <v>143</v>
      </c>
      <c r="D6" s="126" t="s">
        <v>144</v>
      </c>
      <c r="E6" s="154" t="s">
        <v>1</v>
      </c>
      <c r="F6" s="127" t="s">
        <v>145</v>
      </c>
    </row>
    <row r="7" spans="1:8" s="43" customFormat="1">
      <c r="A7" s="493"/>
      <c r="B7" s="708"/>
      <c r="C7" s="172" t="s">
        <v>224</v>
      </c>
      <c r="D7" s="678" t="s">
        <v>146</v>
      </c>
      <c r="E7" s="634" t="s">
        <v>222</v>
      </c>
      <c r="F7" s="636" t="s">
        <v>148</v>
      </c>
      <c r="G7" s="112"/>
      <c r="H7" s="112"/>
    </row>
    <row r="8" spans="1:8" s="43" customFormat="1">
      <c r="A8" s="493"/>
      <c r="B8" s="631"/>
      <c r="C8" s="172" t="s">
        <v>214</v>
      </c>
      <c r="D8" s="679"/>
      <c r="E8" s="635"/>
      <c r="F8" s="637"/>
      <c r="G8" s="112"/>
      <c r="H8" s="112"/>
    </row>
    <row r="9" spans="1:8" s="43" customFormat="1">
      <c r="A9" s="493"/>
      <c r="B9" s="631"/>
      <c r="C9" s="206" t="s">
        <v>253</v>
      </c>
      <c r="D9" s="679"/>
      <c r="E9" s="635"/>
      <c r="F9" s="637"/>
      <c r="G9" s="112"/>
      <c r="H9" s="112"/>
    </row>
    <row r="10" spans="1:8" s="43" customFormat="1">
      <c r="A10" s="493"/>
      <c r="B10" s="631"/>
      <c r="C10" s="178" t="s">
        <v>254</v>
      </c>
      <c r="D10" s="679"/>
      <c r="E10" s="635"/>
      <c r="F10" s="637"/>
      <c r="G10" s="112"/>
      <c r="H10" s="112"/>
    </row>
    <row r="11" spans="1:8" s="43" customFormat="1">
      <c r="A11" s="493"/>
      <c r="B11" s="692"/>
      <c r="C11" s="172" t="s">
        <v>227</v>
      </c>
      <c r="D11" s="680"/>
      <c r="E11" s="681"/>
      <c r="F11" s="682"/>
      <c r="G11" s="112"/>
      <c r="H11" s="112"/>
    </row>
    <row r="12" spans="1:8">
      <c r="A12" s="492">
        <v>1</v>
      </c>
      <c r="B12" s="207" t="s">
        <v>255</v>
      </c>
      <c r="C12" s="147"/>
      <c r="D12" s="150"/>
      <c r="E12" s="150"/>
      <c r="F12" s="148"/>
      <c r="G12" s="347" t="s">
        <v>7</v>
      </c>
      <c r="H12" s="347" t="s">
        <v>150</v>
      </c>
    </row>
    <row r="13" spans="1:8" ht="30">
      <c r="A13" s="109" t="s">
        <v>151</v>
      </c>
      <c r="B13" s="455" t="s">
        <v>256</v>
      </c>
      <c r="C13" s="463" t="s">
        <v>257</v>
      </c>
      <c r="D13" s="374" t="s">
        <v>12</v>
      </c>
      <c r="E13" s="456"/>
      <c r="F13" s="457"/>
      <c r="G13" s="112">
        <v>1</v>
      </c>
      <c r="H13" s="112" t="s">
        <v>3</v>
      </c>
    </row>
    <row r="14" spans="1:8">
      <c r="A14" s="492">
        <v>2</v>
      </c>
      <c r="B14" s="207" t="s">
        <v>258</v>
      </c>
      <c r="C14" s="147"/>
      <c r="D14" s="150"/>
      <c r="E14" s="150"/>
      <c r="F14" s="148"/>
    </row>
    <row r="15" spans="1:8">
      <c r="A15" s="690" t="s">
        <v>174</v>
      </c>
      <c r="B15" s="676" t="s">
        <v>259</v>
      </c>
      <c r="C15" s="191" t="s">
        <v>260</v>
      </c>
      <c r="D15" s="709"/>
      <c r="E15" s="685"/>
      <c r="F15" s="686"/>
      <c r="G15" s="112">
        <v>1</v>
      </c>
      <c r="H15" s="112" t="s">
        <v>3</v>
      </c>
    </row>
    <row r="16" spans="1:8" ht="30.75" customHeight="1">
      <c r="A16" s="571"/>
      <c r="B16" s="702"/>
      <c r="C16" s="178"/>
      <c r="D16" s="684"/>
      <c r="E16" s="684"/>
      <c r="F16" s="684"/>
    </row>
    <row r="17" spans="1:9">
      <c r="A17" s="710" t="s">
        <v>176</v>
      </c>
      <c r="B17" s="711" t="s">
        <v>261</v>
      </c>
      <c r="C17" s="191" t="s">
        <v>260</v>
      </c>
      <c r="D17" s="687"/>
      <c r="E17" s="612"/>
      <c r="F17" s="688"/>
      <c r="G17" s="112">
        <v>1</v>
      </c>
      <c r="H17" s="112" t="s">
        <v>3</v>
      </c>
    </row>
    <row r="18" spans="1:9">
      <c r="A18" s="571"/>
      <c r="B18" s="702"/>
      <c r="C18" s="174"/>
      <c r="D18" s="684"/>
      <c r="E18" s="684"/>
      <c r="F18" s="684"/>
    </row>
    <row r="19" spans="1:9">
      <c r="A19" s="710" t="s">
        <v>178</v>
      </c>
      <c r="B19" s="674" t="s">
        <v>262</v>
      </c>
      <c r="C19" s="191" t="s">
        <v>263</v>
      </c>
      <c r="D19" s="594"/>
      <c r="E19" s="584"/>
      <c r="F19" s="595"/>
      <c r="G19" s="112">
        <v>1</v>
      </c>
      <c r="H19" s="112" t="s">
        <v>3</v>
      </c>
    </row>
    <row r="20" spans="1:9">
      <c r="A20" s="571"/>
      <c r="B20" s="629"/>
      <c r="C20" s="178" t="s">
        <v>264</v>
      </c>
      <c r="D20" s="632"/>
      <c r="E20" s="632"/>
      <c r="F20" s="632"/>
    </row>
    <row r="21" spans="1:9">
      <c r="A21" s="710" t="s">
        <v>179</v>
      </c>
      <c r="B21" s="674" t="s">
        <v>265</v>
      </c>
      <c r="C21" s="191" t="s">
        <v>263</v>
      </c>
      <c r="D21" s="594"/>
      <c r="E21" s="584"/>
      <c r="F21" s="595"/>
      <c r="G21" s="112">
        <v>1</v>
      </c>
      <c r="H21" s="112" t="s">
        <v>3</v>
      </c>
      <c r="I21" s="3"/>
    </row>
    <row r="22" spans="1:9">
      <c r="A22" s="571"/>
      <c r="B22" s="629"/>
      <c r="C22" s="178" t="s">
        <v>264</v>
      </c>
      <c r="D22" s="632"/>
      <c r="E22" s="632"/>
      <c r="F22" s="632"/>
      <c r="I22" s="3"/>
    </row>
    <row r="23" spans="1:9" ht="30">
      <c r="A23" s="691" t="s">
        <v>266</v>
      </c>
      <c r="B23" s="711" t="s">
        <v>267</v>
      </c>
      <c r="C23" s="542" t="s">
        <v>268</v>
      </c>
      <c r="D23" s="687"/>
      <c r="E23" s="612"/>
      <c r="F23" s="688"/>
      <c r="G23" s="112">
        <v>1</v>
      </c>
      <c r="H23" s="112" t="s">
        <v>3</v>
      </c>
    </row>
    <row r="24" spans="1:9" ht="31.5" customHeight="1">
      <c r="A24" s="610"/>
      <c r="B24" s="702"/>
      <c r="C24" s="543"/>
      <c r="D24" s="684"/>
      <c r="E24" s="684"/>
      <c r="F24" s="684"/>
    </row>
    <row r="25" spans="1:9" ht="30">
      <c r="A25" s="710" t="s">
        <v>269</v>
      </c>
      <c r="B25" s="674" t="s">
        <v>270</v>
      </c>
      <c r="C25" s="463" t="s">
        <v>257</v>
      </c>
      <c r="D25" s="594"/>
      <c r="E25" s="584"/>
      <c r="F25" s="595"/>
      <c r="G25" s="112">
        <v>1</v>
      </c>
      <c r="H25" s="112" t="s">
        <v>3</v>
      </c>
    </row>
    <row r="26" spans="1:9">
      <c r="A26" s="610"/>
      <c r="B26" s="629"/>
      <c r="C26" s="543"/>
      <c r="D26" s="632"/>
      <c r="E26" s="632"/>
      <c r="F26" s="632"/>
    </row>
    <row r="27" spans="1:9" ht="30">
      <c r="A27" s="710" t="s">
        <v>271</v>
      </c>
      <c r="B27" s="674" t="s">
        <v>272</v>
      </c>
      <c r="C27" s="463" t="s">
        <v>257</v>
      </c>
      <c r="D27" s="594"/>
      <c r="E27" s="584"/>
      <c r="F27" s="595"/>
      <c r="G27" s="112">
        <v>1</v>
      </c>
      <c r="H27" s="112" t="s">
        <v>3</v>
      </c>
    </row>
    <row r="28" spans="1:9">
      <c r="A28" s="571"/>
      <c r="B28" s="629"/>
      <c r="C28" s="543"/>
      <c r="D28" s="632"/>
      <c r="E28" s="632"/>
      <c r="F28" s="632"/>
    </row>
    <row r="29" spans="1:9" ht="45">
      <c r="A29" s="691" t="s">
        <v>273</v>
      </c>
      <c r="B29" s="674" t="s">
        <v>274</v>
      </c>
      <c r="C29" s="463" t="s">
        <v>119</v>
      </c>
      <c r="D29" s="594"/>
      <c r="E29" s="584"/>
      <c r="F29" s="595"/>
      <c r="G29" s="112">
        <v>1</v>
      </c>
      <c r="H29" s="112" t="s">
        <v>3</v>
      </c>
    </row>
    <row r="30" spans="1:9" ht="75" customHeight="1">
      <c r="A30" s="712"/>
      <c r="B30" s="703"/>
      <c r="C30" s="248" t="s">
        <v>257</v>
      </c>
      <c r="D30" s="632"/>
      <c r="E30" s="632"/>
      <c r="F30" s="632"/>
    </row>
    <row r="31" spans="1:9">
      <c r="A31" s="561">
        <v>3</v>
      </c>
      <c r="B31" s="207" t="s">
        <v>275</v>
      </c>
      <c r="C31" s="147"/>
      <c r="D31" s="153"/>
      <c r="E31" s="150"/>
      <c r="F31" s="148"/>
      <c r="G31" s="347"/>
      <c r="H31" s="347"/>
    </row>
    <row r="32" spans="1:9">
      <c r="A32" s="699" t="s">
        <v>182</v>
      </c>
      <c r="B32" s="701" t="s">
        <v>276</v>
      </c>
      <c r="C32" s="230" t="s">
        <v>277</v>
      </c>
      <c r="D32" s="683"/>
      <c r="E32" s="685"/>
      <c r="F32" s="686"/>
      <c r="G32" s="112">
        <v>1</v>
      </c>
      <c r="H32" s="112" t="s">
        <v>3</v>
      </c>
    </row>
    <row r="33" spans="1:8">
      <c r="A33" s="700"/>
      <c r="B33" s="702"/>
      <c r="C33" s="171" t="s">
        <v>232</v>
      </c>
      <c r="D33" s="684"/>
      <c r="E33" s="684"/>
      <c r="F33" s="684"/>
    </row>
    <row r="34" spans="1:8">
      <c r="A34" s="693" t="s">
        <v>186</v>
      </c>
      <c r="B34" s="592" t="s">
        <v>278</v>
      </c>
      <c r="C34" s="525" t="s">
        <v>233</v>
      </c>
      <c r="D34" s="594"/>
      <c r="E34" s="584"/>
      <c r="F34" s="595"/>
      <c r="G34" s="112">
        <v>1</v>
      </c>
      <c r="H34" s="112" t="s">
        <v>3</v>
      </c>
    </row>
    <row r="35" spans="1:8">
      <c r="A35" s="610"/>
      <c r="B35" s="591"/>
      <c r="C35" s="171" t="s">
        <v>232</v>
      </c>
      <c r="D35" s="593"/>
      <c r="E35" s="646"/>
      <c r="F35" s="668"/>
    </row>
    <row r="36" spans="1:8" ht="30">
      <c r="A36" s="590"/>
      <c r="B36" s="694"/>
      <c r="C36" s="463" t="s">
        <v>257</v>
      </c>
      <c r="D36" s="645"/>
      <c r="E36" s="647"/>
      <c r="F36" s="689"/>
    </row>
    <row r="37" spans="1:8">
      <c r="A37" s="492">
        <v>4</v>
      </c>
      <c r="B37" s="207" t="s">
        <v>279</v>
      </c>
      <c r="C37" s="147"/>
      <c r="D37" s="150"/>
      <c r="E37" s="150"/>
      <c r="F37" s="148"/>
    </row>
    <row r="38" spans="1:8">
      <c r="A38" s="690" t="s">
        <v>192</v>
      </c>
      <c r="B38" s="695" t="s">
        <v>280</v>
      </c>
      <c r="C38" s="191" t="s">
        <v>281</v>
      </c>
      <c r="D38" s="696"/>
      <c r="E38" s="697"/>
      <c r="F38" s="698"/>
      <c r="G38" s="112">
        <v>1</v>
      </c>
      <c r="H38" s="112" t="s">
        <v>3</v>
      </c>
    </row>
    <row r="39" spans="1:8" ht="30.75" customHeight="1">
      <c r="A39" s="571"/>
      <c r="B39" s="629"/>
      <c r="C39" s="178"/>
      <c r="D39" s="632"/>
      <c r="E39" s="632"/>
      <c r="F39" s="632"/>
    </row>
    <row r="40" spans="1:8">
      <c r="A40" s="691" t="s">
        <v>194</v>
      </c>
      <c r="B40" s="674" t="s">
        <v>282</v>
      </c>
      <c r="C40" s="191" t="s">
        <v>283</v>
      </c>
      <c r="D40" s="594"/>
      <c r="E40" s="584"/>
      <c r="F40" s="595"/>
      <c r="G40" s="112">
        <v>1</v>
      </c>
      <c r="H40" s="112" t="s">
        <v>3</v>
      </c>
    </row>
    <row r="41" spans="1:8" ht="34.5" customHeight="1">
      <c r="A41" s="590"/>
      <c r="B41" s="692"/>
      <c r="C41" s="181"/>
      <c r="D41" s="677"/>
      <c r="E41" s="677"/>
      <c r="F41" s="677"/>
    </row>
    <row r="42" spans="1:8">
      <c r="A42"/>
    </row>
    <row r="43" spans="1:8">
      <c r="A43"/>
    </row>
    <row r="46" spans="1:8">
      <c r="C46" s="5"/>
    </row>
  </sheetData>
  <sheetProtection algorithmName="SHA-512" hashValue="EIXyLDvrSDSkmqFrUx+0buzpz7XFBFQGw5HcuRWeQLYDNRagKWIvXkrI24ORWg8WzMxb/omFNWt5KISavPdjjg==" saltValue="H4GC+dkn++rMJkSwtScQ8g==" spinCount="100000" sheet="1" objects="1" scenarios="1"/>
  <mergeCells count="67">
    <mergeCell ref="D29:D30"/>
    <mergeCell ref="E19:E20"/>
    <mergeCell ref="F19:F20"/>
    <mergeCell ref="A27:A28"/>
    <mergeCell ref="B27:B28"/>
    <mergeCell ref="D27:D28"/>
    <mergeCell ref="A23:A24"/>
    <mergeCell ref="B23:B24"/>
    <mergeCell ref="A25:A26"/>
    <mergeCell ref="B25:B26"/>
    <mergeCell ref="A29:A30"/>
    <mergeCell ref="A15:A16"/>
    <mergeCell ref="B15:B16"/>
    <mergeCell ref="A19:A20"/>
    <mergeCell ref="B19:B20"/>
    <mergeCell ref="A21:A22"/>
    <mergeCell ref="B21:B22"/>
    <mergeCell ref="A17:A18"/>
    <mergeCell ref="B17:B18"/>
    <mergeCell ref="B2:C2"/>
    <mergeCell ref="E27:E28"/>
    <mergeCell ref="F27:F28"/>
    <mergeCell ref="B3:C3"/>
    <mergeCell ref="B4:C4"/>
    <mergeCell ref="F15:F16"/>
    <mergeCell ref="D17:D18"/>
    <mergeCell ref="E17:E18"/>
    <mergeCell ref="F17:F18"/>
    <mergeCell ref="D21:D22"/>
    <mergeCell ref="E21:E22"/>
    <mergeCell ref="F21:F22"/>
    <mergeCell ref="B7:B11"/>
    <mergeCell ref="F25:F26"/>
    <mergeCell ref="D15:D16"/>
    <mergeCell ref="E15:E16"/>
    <mergeCell ref="A38:A39"/>
    <mergeCell ref="E29:E30"/>
    <mergeCell ref="F29:F30"/>
    <mergeCell ref="A40:A41"/>
    <mergeCell ref="B40:B41"/>
    <mergeCell ref="D40:D41"/>
    <mergeCell ref="A34:A36"/>
    <mergeCell ref="B34:B36"/>
    <mergeCell ref="D34:D36"/>
    <mergeCell ref="B38:B39"/>
    <mergeCell ref="D38:D39"/>
    <mergeCell ref="E38:E39"/>
    <mergeCell ref="F38:F39"/>
    <mergeCell ref="A32:A33"/>
    <mergeCell ref="B32:B33"/>
    <mergeCell ref="B29:B30"/>
    <mergeCell ref="E40:E41"/>
    <mergeCell ref="F40:F41"/>
    <mergeCell ref="D7:D11"/>
    <mergeCell ref="E7:E11"/>
    <mergeCell ref="F7:F11"/>
    <mergeCell ref="D32:D33"/>
    <mergeCell ref="E32:E33"/>
    <mergeCell ref="F32:F33"/>
    <mergeCell ref="D23:D24"/>
    <mergeCell ref="E23:E24"/>
    <mergeCell ref="F23:F24"/>
    <mergeCell ref="D25:D26"/>
    <mergeCell ref="E25:E26"/>
    <mergeCell ref="D19:D20"/>
    <mergeCell ref="E34:E36"/>
    <mergeCell ref="F34:F36"/>
  </mergeCells>
  <dataValidations disablePrompts="1" count="1">
    <dataValidation type="list" allowBlank="1" showInputMessage="1" showErrorMessage="1" sqref="D32:D33 D13" xr:uid="{95822857-FDD1-47F5-8CE6-FCAA5B72EFF4}">
      <formula1>"Maak keuze, Ja, Nee"</formula1>
    </dataValidation>
  </dataValidations>
  <hyperlinks>
    <hyperlink ref="C32" r:id="rId1" display="https://wetten.overheid.nl/jci1.3:c:BWBR0020809&amp;hoofdstuk=6b&amp;paragraaf=6b.4&amp;artikel=150i&amp;z=2023-07-01&amp;g=2023-07-01" xr:uid="{9861EFDD-1AEA-4981-8815-4CAD17DE7387}"/>
    <hyperlink ref="C11" r:id="rId2" display="https://wetten.overheid.nl/jci1.3:c:BWBR0020892&amp;hoofdstuk=9b&amp;paragraaf=9b.5&amp;artikel=46b&amp;z=2023-07-01&amp;g=2023-07-01" xr:uid="{2B286032-EBAB-4148-B77B-0CA432693F3B}"/>
    <hyperlink ref="C10" r:id="rId3" display="https://wetten.overheid.nl/jci1.3:c:BWBR0020892&amp;hoofdstuk=9b&amp;paragraaf=9b.4&amp;artikel=46&amp;z=2023-07-01&amp;g=2023-07-01" xr:uid="{869A877F-AFF7-4E39-80FA-EBBBBA16B889}"/>
    <hyperlink ref="C9" r:id="rId4" display="https://wetten.overheid.nl/jci1.3:c:BWBR0020809&amp;hoofdstuk=6b&amp;paragraaf=6b.4&amp;artikel=150i&amp;z=2023-07-01&amp;g=2023-07-01" xr:uid="{94DC499C-5173-48AE-A706-753B025BC992}"/>
    <hyperlink ref="C8" r:id="rId5" display="https://wetten.overheid.nl/jci1.3:c:BWBR0020809&amp;hoofdstuk=6&amp;artikel=143a&amp;z=2023-07-01&amp;g=2023-07-01" xr:uid="{406A964D-1E9A-4F04-B9F5-C7641028F58C}"/>
    <hyperlink ref="C7" r:id="rId6" display="https://wetten.overheid.nl/jci1.3:c:BWBR0020809&amp;hoofdstuk=6&amp;artikel=143&amp;z=2023-07-01&amp;g=2023-07-01" xr:uid="{78F4605A-1754-4C8C-B05F-BDB341E35E89}"/>
    <hyperlink ref="C40" r:id="rId7" display="https://wetten.overheid.nl/jci1.3:c:BWBR0020892&amp;hoofdstuk=9b&amp;paragraaf=9b.4&amp;artikel=46&amp;z=2023-07-01&amp;g=2023-07-01" xr:uid="{F26122C3-6CE7-4D3E-85B4-14F74D915581}"/>
    <hyperlink ref="C38" r:id="rId8" display="https://wetten.overheid.nl/jci1.3:c:BWBR0020892&amp;hoofdstuk=9b&amp;paragraaf=9b.4&amp;artikel=46&amp;z=2023-07-01&amp;g=2023-07-01" xr:uid="{43ABDBA4-0C5B-400D-9807-F73EEB9A76C4}"/>
    <hyperlink ref="C15" r:id="rId9" display="https://wetten.overheid.nl/jci1.3:c:BWBR0020892&amp;hoofdstuk=9b&amp;paragraaf=9b.4&amp;artikel=46&amp;z=2023-07-01&amp;g=2023-07-01" xr:uid="{F3D1751F-BAFD-4154-99B8-0B4C70217341}"/>
    <hyperlink ref="C17" r:id="rId10" display="https://wetten.overheid.nl/jci1.3:c:BWBR0020892&amp;hoofdstuk=9b&amp;paragraaf=9b.4&amp;artikel=46&amp;z=2023-07-01&amp;g=2023-07-01" xr:uid="{6E6DA0FD-19FE-443E-8CC8-F19E125BB3AA}"/>
    <hyperlink ref="C20" r:id="rId11" display="https://wetten.overheid.nl/jci1.3:c:BWBR0020892&amp;hoofdstuk=9b&amp;paragraaf=9b.4&amp;artikel=46&amp;z=2023-07-01&amp;g=2023-07-01" xr:uid="{9D747135-AA92-4B2B-9FAC-A559B0F54ECD}"/>
    <hyperlink ref="C19" r:id="rId12" display="https://wetten.overheid.nl/jci1.3:c:BWBR0020892&amp;hoofdstuk=9b&amp;paragraaf=9b.4&amp;artikel=46&amp;z=2023-07-01&amp;g=2023-07-01" xr:uid="{60F939F7-A419-462F-AEA3-82D421244804}"/>
    <hyperlink ref="C22" r:id="rId13" display="https://wetten.overheid.nl/jci1.3:c:BWBR0020892&amp;hoofdstuk=9b&amp;paragraaf=9b.4&amp;artikel=46&amp;z=2023-07-01&amp;g=2023-07-01" xr:uid="{2B57BCFB-E74F-4600-A3C5-D602F763AA08}"/>
    <hyperlink ref="C21" r:id="rId14" display="https://wetten.overheid.nl/jci1.3:c:BWBR0020892&amp;hoofdstuk=9b&amp;paragraaf=9b.4&amp;artikel=46&amp;z=2023-07-01&amp;g=2023-07-01" xr:uid="{55D48C72-DE41-4027-AB98-C8E0918E9B47}"/>
    <hyperlink ref="C23" r:id="rId15" display="Good practice inhoudsopgave implementatie pensioenfonds" xr:uid="{78DE147C-94AB-4EED-B77E-A02646A24779}"/>
    <hyperlink ref="C13" r:id="rId16" display="Good practice inhoudsopgave implementatie pensioenfonds" xr:uid="{7C2A470B-7EE7-4E05-B391-73FA05AFB381}"/>
    <hyperlink ref="C25" r:id="rId17" display="Good practice inhoudsopgave implementatie pensioenfonds" xr:uid="{102EEC7F-79ED-49DE-9094-5620DCE2CB45}"/>
    <hyperlink ref="C27" r:id="rId18" display="Good practice inhoudsopgave implementatie pensioenfonds" xr:uid="{56452693-32E2-4537-A2EB-BE6272C4C05A}"/>
    <hyperlink ref="C30" r:id="rId19" display="Good practice inhoudsopgave implementatie pensioenfonds" xr:uid="{09BE5927-FA21-4D24-8AF7-45AD8D84F38D}"/>
    <hyperlink ref="C36" r:id="rId20" display="Good practice inhoudsopgave implementatie pensioenfonds" xr:uid="{BD4B86E3-10AD-42B4-B46D-08217944BF9E}"/>
    <hyperlink ref="C29" r:id="rId21" location=":~:text=De%20sleutelfunctie%20risicobeheer%20onderwerpen%20aan,het%20audit%20plan%20kan%20vallen." xr:uid="{D9721A7F-9D1D-42EB-8CE4-146B5C1BB31D}"/>
    <hyperlink ref="C33" r:id="rId22" display="https://wetten.overheid.nl/jci1.3:c:BWBR0020892&amp;hoofdstuk=9b&amp;paragraaf=9b.5&amp;artikel=46b&amp;z=2023-07-01&amp;g=2023-07-01" xr:uid="{8D726336-EA61-4197-8BC8-E99E65C43861}"/>
    <hyperlink ref="C34" r:id="rId23" display="https://wetten.overheid.nl/jci1.3:c:BWBR0020892&amp;hoofdstuk=9b&amp;paragraaf=9b.4&amp;artikel=46&amp;z=2023-07-01&amp;g=2023-07-01" xr:uid="{1E66CE1B-6ED8-43CE-BDA0-87587899ADA9}"/>
    <hyperlink ref="C35" r:id="rId24" display="https://wetten.overheid.nl/jci1.3:c:BWBR0020892&amp;hoofdstuk=9b&amp;paragraaf=9b.5&amp;artikel=46b&amp;z=2023-07-01&amp;g=2023-07-01" xr:uid="{4A4D8300-FD93-4B1B-B099-79D9661C74F1}"/>
    <hyperlink ref="D7:D11" r:id="rId25" display="Bij dit sjabloon is een invulinstructie beschikbaar met aanwijzingen." xr:uid="{13A4F837-14CD-4CD3-BC0E-31454C3F27EE}"/>
  </hyperlinks>
  <pageMargins left="0.25" right="0.25" top="0.75" bottom="0.75" header="0.3" footer="0.3"/>
  <pageSetup paperSize="8" fitToHeight="4" orientation="landscape" r:id="rId2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6147C-D4FB-48B4-8F54-7E4B73729FC6}">
  <sheetPr codeName="Blad6">
    <tabColor rgb="FF9EDDC9"/>
    <pageSetUpPr fitToPage="1"/>
  </sheetPr>
  <dimension ref="A2:F67"/>
  <sheetViews>
    <sheetView showGridLines="0" zoomScaleNormal="100" workbookViewId="0">
      <selection activeCell="B7" sqref="B7"/>
    </sheetView>
  </sheetViews>
  <sheetFormatPr defaultRowHeight="15"/>
  <cols>
    <col min="1" max="1" width="9.140625" style="50"/>
    <col min="2" max="2" width="98.85546875" style="43" customWidth="1"/>
    <col min="3" max="3" width="57.140625" style="43" customWidth="1"/>
    <col min="4" max="4" width="32.42578125" customWidth="1"/>
    <col min="5" max="5" width="35.42578125" bestFit="1" customWidth="1"/>
    <col min="6" max="6" width="9.140625" style="112" hidden="1" customWidth="1"/>
  </cols>
  <sheetData>
    <row r="2" spans="1:6">
      <c r="B2" s="723" t="s">
        <v>44</v>
      </c>
      <c r="C2" s="723"/>
    </row>
    <row r="3" spans="1:6" ht="47.25" customHeight="1">
      <c r="A3"/>
      <c r="B3" s="672" t="s">
        <v>284</v>
      </c>
      <c r="C3" s="672"/>
    </row>
    <row r="4" spans="1:6" ht="66" customHeight="1">
      <c r="B4" s="728" t="s">
        <v>285</v>
      </c>
      <c r="C4" s="672"/>
    </row>
    <row r="5" spans="1:6" ht="11.25" customHeight="1">
      <c r="B5" s="24"/>
      <c r="C5" s="24"/>
    </row>
    <row r="6" spans="1:6">
      <c r="A6" s="214"/>
      <c r="B6" s="213" t="s">
        <v>286</v>
      </c>
      <c r="C6" s="52" t="s">
        <v>143</v>
      </c>
      <c r="D6" s="47" t="s">
        <v>287</v>
      </c>
      <c r="E6" s="62" t="s">
        <v>288</v>
      </c>
    </row>
    <row r="7" spans="1:6" ht="105">
      <c r="A7" s="29"/>
      <c r="B7" s="83"/>
      <c r="C7" s="168"/>
      <c r="D7" s="491" t="s">
        <v>146</v>
      </c>
      <c r="E7" s="359" t="s">
        <v>148</v>
      </c>
      <c r="F7" s="141"/>
    </row>
    <row r="8" spans="1:6">
      <c r="A8" s="495"/>
      <c r="B8" s="163"/>
      <c r="C8" s="161"/>
      <c r="D8" s="156"/>
      <c r="E8" s="148"/>
      <c r="F8" s="347" t="s">
        <v>7</v>
      </c>
    </row>
    <row r="9" spans="1:6">
      <c r="A9" s="724" t="s">
        <v>151</v>
      </c>
      <c r="B9" s="676" t="s">
        <v>289</v>
      </c>
      <c r="C9" s="173" t="s">
        <v>290</v>
      </c>
      <c r="D9" s="683"/>
      <c r="E9" s="686"/>
      <c r="F9" s="112">
        <v>1</v>
      </c>
    </row>
    <row r="10" spans="1:6">
      <c r="A10" s="724"/>
      <c r="B10" s="676"/>
      <c r="C10" s="204" t="s">
        <v>127</v>
      </c>
      <c r="D10" s="683"/>
      <c r="E10" s="686"/>
    </row>
    <row r="11" spans="1:6">
      <c r="A11" s="233" t="s">
        <v>291</v>
      </c>
      <c r="B11" s="199" t="s">
        <v>292</v>
      </c>
      <c r="C11" s="176" t="s">
        <v>293</v>
      </c>
      <c r="D11" s="375"/>
      <c r="E11" s="434"/>
      <c r="F11" s="112">
        <v>1</v>
      </c>
    </row>
    <row r="12" spans="1:6" ht="30">
      <c r="A12" s="233" t="s">
        <v>294</v>
      </c>
      <c r="B12" s="199" t="s">
        <v>295</v>
      </c>
      <c r="C12" s="176" t="s">
        <v>293</v>
      </c>
      <c r="D12" s="375"/>
      <c r="E12" s="434"/>
      <c r="F12" s="112">
        <v>1</v>
      </c>
    </row>
    <row r="13" spans="1:6" ht="30">
      <c r="A13" s="233" t="s">
        <v>296</v>
      </c>
      <c r="B13" s="199" t="s">
        <v>297</v>
      </c>
      <c r="C13" s="424"/>
      <c r="D13" s="375" t="s">
        <v>12</v>
      </c>
      <c r="E13" s="434"/>
      <c r="F13" s="112">
        <v>1</v>
      </c>
    </row>
    <row r="14" spans="1:6">
      <c r="A14" s="551" t="s">
        <v>298</v>
      </c>
      <c r="B14" s="186" t="s">
        <v>299</v>
      </c>
      <c r="C14" s="424"/>
      <c r="D14" s="375"/>
      <c r="E14" s="434"/>
      <c r="F14" s="112">
        <v>1</v>
      </c>
    </row>
    <row r="15" spans="1:6" ht="30">
      <c r="A15" s="233" t="s">
        <v>300</v>
      </c>
      <c r="B15" s="186" t="s">
        <v>301</v>
      </c>
      <c r="C15" s="424"/>
      <c r="D15" s="375"/>
      <c r="E15" s="434"/>
      <c r="F15" s="112">
        <v>1</v>
      </c>
    </row>
    <row r="16" spans="1:6">
      <c r="A16" s="233" t="s">
        <v>159</v>
      </c>
      <c r="B16" s="186" t="s">
        <v>302</v>
      </c>
      <c r="C16" s="229"/>
      <c r="D16" s="375" t="s">
        <v>12</v>
      </c>
      <c r="E16" s="434"/>
      <c r="F16" s="112">
        <v>1</v>
      </c>
    </row>
    <row r="17" spans="1:6" ht="30">
      <c r="A17" s="233" t="s">
        <v>160</v>
      </c>
      <c r="B17" s="186" t="s">
        <v>303</v>
      </c>
      <c r="C17" s="191" t="s">
        <v>304</v>
      </c>
      <c r="D17" s="375"/>
      <c r="E17" s="434"/>
      <c r="F17" s="112">
        <v>1</v>
      </c>
    </row>
    <row r="18" spans="1:6">
      <c r="A18" s="700" t="s">
        <v>305</v>
      </c>
      <c r="B18" s="592" t="s">
        <v>306</v>
      </c>
      <c r="C18" s="191" t="s">
        <v>307</v>
      </c>
      <c r="D18" s="594" t="s">
        <v>12</v>
      </c>
      <c r="E18" s="595"/>
      <c r="F18" s="112">
        <v>1</v>
      </c>
    </row>
    <row r="19" spans="1:6">
      <c r="A19" s="700"/>
      <c r="B19" s="592"/>
      <c r="C19" s="204" t="s">
        <v>127</v>
      </c>
      <c r="D19" s="594"/>
      <c r="E19" s="595"/>
    </row>
    <row r="20" spans="1:6">
      <c r="A20" s="726" t="s">
        <v>308</v>
      </c>
      <c r="B20" s="727" t="s">
        <v>309</v>
      </c>
      <c r="C20" s="231" t="s">
        <v>310</v>
      </c>
      <c r="D20" s="594" t="s">
        <v>12</v>
      </c>
      <c r="E20" s="595"/>
      <c r="F20" s="112">
        <v>1</v>
      </c>
    </row>
    <row r="21" spans="1:6">
      <c r="A21" s="726"/>
      <c r="B21" s="727"/>
      <c r="C21" s="174" t="s">
        <v>311</v>
      </c>
      <c r="D21" s="594"/>
      <c r="E21" s="595"/>
    </row>
    <row r="22" spans="1:6">
      <c r="A22" s="726" t="s">
        <v>312</v>
      </c>
      <c r="B22" s="627" t="str">
        <f>IF(D20="Nee","Deze vraag hoeft u niet te beantwoorden","Welke informatie hebben de andere organen ontvangen?")</f>
        <v>Welke informatie hebben de andere organen ontvangen?</v>
      </c>
      <c r="C22" s="231" t="s">
        <v>310</v>
      </c>
      <c r="D22" s="594"/>
      <c r="E22" s="595"/>
      <c r="F22" s="112">
        <f>IF(D20="Nee",0,1)</f>
        <v>1</v>
      </c>
    </row>
    <row r="23" spans="1:6">
      <c r="A23" s="726"/>
      <c r="B23" s="627"/>
      <c r="C23" s="174" t="s">
        <v>311</v>
      </c>
      <c r="D23" s="594"/>
      <c r="E23" s="595"/>
    </row>
    <row r="24" spans="1:6">
      <c r="A24" s="721" t="s">
        <v>313</v>
      </c>
      <c r="B24" s="725" t="str">
        <f>IF(D20="Nee","Deze vraag hoeft u niet te beantwoorden","Waar is dit overleg vastgelegd? ")</f>
        <v xml:space="preserve">Waar is dit overleg vastgelegd? </v>
      </c>
      <c r="C24" s="231" t="s">
        <v>310</v>
      </c>
      <c r="D24" s="722"/>
      <c r="E24" s="720"/>
      <c r="F24" s="112">
        <f>IF(D20="Nee",0,1)</f>
        <v>1</v>
      </c>
    </row>
    <row r="25" spans="1:6">
      <c r="A25" s="721"/>
      <c r="B25" s="725"/>
      <c r="C25" s="178" t="s">
        <v>311</v>
      </c>
      <c r="D25" s="722"/>
      <c r="E25" s="720"/>
    </row>
    <row r="26" spans="1:6" ht="30" customHeight="1">
      <c r="A26" s="496" t="s">
        <v>170</v>
      </c>
      <c r="B26" s="479" t="s">
        <v>314</v>
      </c>
      <c r="C26" s="307" t="s">
        <v>315</v>
      </c>
      <c r="D26" s="376"/>
      <c r="E26" s="377"/>
      <c r="F26" s="112">
        <v>1</v>
      </c>
    </row>
    <row r="27" spans="1:6" ht="30" customHeight="1">
      <c r="A27" s="718" t="s">
        <v>172</v>
      </c>
      <c r="B27" s="716" t="s">
        <v>316</v>
      </c>
      <c r="C27" s="480" t="s">
        <v>317</v>
      </c>
      <c r="D27" s="713"/>
      <c r="E27" s="715"/>
      <c r="F27" s="112">
        <v>1</v>
      </c>
    </row>
    <row r="28" spans="1:6">
      <c r="A28" s="719"/>
      <c r="B28" s="717"/>
      <c r="C28" s="326" t="s">
        <v>318</v>
      </c>
      <c r="D28" s="714"/>
      <c r="E28" s="689"/>
    </row>
    <row r="67" spans="2:2">
      <c r="B67" s="54"/>
    </row>
  </sheetData>
  <sheetProtection algorithmName="SHA-512" hashValue="8gFQ67r/QlqLZJT2SObokCEP7FiNg8V1kSg+IsOXX+Cxuhglj76b3i+hc9XuHY/NLTky4V+QbS7lVgOqbdmq5g==" saltValue="Nvud3VSceT+qtpGn0AqAbQ==" spinCount="100000" sheet="1" objects="1" scenarios="1"/>
  <mergeCells count="27">
    <mergeCell ref="B2:C2"/>
    <mergeCell ref="A9:A10"/>
    <mergeCell ref="B9:B10"/>
    <mergeCell ref="B22:B23"/>
    <mergeCell ref="B24:B25"/>
    <mergeCell ref="A18:A19"/>
    <mergeCell ref="B18:B19"/>
    <mergeCell ref="A20:A21"/>
    <mergeCell ref="B20:B21"/>
    <mergeCell ref="A22:A23"/>
    <mergeCell ref="B3:C3"/>
    <mergeCell ref="B4:C4"/>
    <mergeCell ref="D27:D28"/>
    <mergeCell ref="E27:E28"/>
    <mergeCell ref="B27:B28"/>
    <mergeCell ref="A27:A28"/>
    <mergeCell ref="E9:E10"/>
    <mergeCell ref="E18:E19"/>
    <mergeCell ref="E20:E21"/>
    <mergeCell ref="E24:E25"/>
    <mergeCell ref="E22:E23"/>
    <mergeCell ref="A24:A25"/>
    <mergeCell ref="D22:D23"/>
    <mergeCell ref="D24:D25"/>
    <mergeCell ref="D9:D10"/>
    <mergeCell ref="D18:D19"/>
    <mergeCell ref="D20:D21"/>
  </mergeCells>
  <phoneticPr fontId="9" type="noConversion"/>
  <conditionalFormatting sqref="B22:B25">
    <cfRule type="containsText" dxfId="129" priority="1" operator="containsText" text="niet te beantwoorden">
      <formula>NOT(ISERROR(SEARCH("niet te beantwoorden",B22)))</formula>
    </cfRule>
  </conditionalFormatting>
  <dataValidations count="2">
    <dataValidation type="list" allowBlank="1" showInputMessage="1" showErrorMessage="1" sqref="D16 D13" xr:uid="{374CD21C-105B-4319-A2E8-41782D5ADFE7}">
      <formula1>"Maak keuze, Ja, Nee, n.v.t."</formula1>
    </dataValidation>
    <dataValidation type="list" allowBlank="1" showInputMessage="1" showErrorMessage="1" sqref="D18:D21" xr:uid="{A1180722-4EF3-49C8-B38B-3FD6FDF9E550}">
      <formula1>"Maak keuze, Ja, Nee"</formula1>
    </dataValidation>
  </dataValidations>
  <hyperlinks>
    <hyperlink ref="C10" r:id="rId1" xr:uid="{37AF86A9-BA90-44FA-B2B2-F863E6FE38F6}"/>
    <hyperlink ref="C9" r:id="rId2" display="https://wetten.overheid.nl/jci1.3:c:BWBR0020892&amp;hoofdstuk=4d&amp;artikel=14v&amp;z=2023-07-01&amp;g=2023-07-01" xr:uid="{6DB9D851-6E0D-4C38-A5CF-73CB82DCE1B3}"/>
    <hyperlink ref="C11" r:id="rId3" display="https://wetten.overheid.nl/jci1.3:c:BWBR0020892&amp;hoofdstuk=4d&amp;artikel=14t&amp;z=2023-07-01&amp;g=2023-07-01" xr:uid="{A88C4C52-81EF-4D0B-9BA7-B156AB3111A9}"/>
    <hyperlink ref="C12" r:id="rId4" display="https://wetten.overheid.nl/jci1.3:c:BWBR0020892&amp;hoofdstuk=4d&amp;artikel=14t&amp;z=2023-07-01&amp;g=2023-07-01" xr:uid="{9D9A722C-D29B-4305-B414-474BCFD607E2}"/>
    <hyperlink ref="C26" r:id="rId5" display="https://wetten.overheid.nl/jci1.3:c:BWBR0020892&amp;hoofdstuk=4d&amp;artikel=14t&amp;z=2023-07-01&amp;g=2023-07-01" xr:uid="{605A32A4-B16C-4EC8-91F5-2C75BEF1C03F}"/>
    <hyperlink ref="C17" r:id="rId6" display="https://wetten.overheid.nl/jci1.3:c:BWBR0020892&amp;hoofdstuk=4d&amp;artikel=14t&amp;z=2023-07-01&amp;g=2023-07-01" xr:uid="{AFE6AA99-3568-4EAC-927B-08EAC2657CAA}"/>
    <hyperlink ref="C19" r:id="rId7" xr:uid="{E265BACF-2712-46FD-A790-9BEA3F0568AD}"/>
    <hyperlink ref="C18" r:id="rId8" display="https://wetten.overheid.nl/jci1.3:c:BWBR0020892&amp;hoofdstuk=4d&amp;artikel=14t&amp;z=2023-07-01&amp;g=2023-07-01" xr:uid="{224480C6-D800-4251-BE88-06FA6F84D662}"/>
    <hyperlink ref="C21" r:id="rId9" display="https://wetten.overheid.nl/jci1.3:c:BWBR0020892&amp;hoofdstuk=4d&amp;artikel=14t&amp;z=2023-07-01&amp;g=2023-07-01" xr:uid="{2035F0F9-CC13-49BD-B41C-158A8A96418C}"/>
    <hyperlink ref="C20" r:id="rId10" display="https://wetten.overheid.nl/jci1.3:c:BWBR0020809&amp;hoofdstuk=4&amp;paragraaf=4.1&amp;artikel=52b&amp;z=2023-07-01&amp;g=2023-07-01" xr:uid="{AB2A8195-08CD-4DB4-93DF-9DDDBDBEF82B}"/>
    <hyperlink ref="C23" r:id="rId11" display="https://wetten.overheid.nl/jci1.3:c:BWBR0020892&amp;hoofdstuk=4d&amp;artikel=14t&amp;z=2023-07-01&amp;g=2023-07-01" xr:uid="{6B6FD7AC-B1D5-49AB-8872-1E18B81DA3E3}"/>
    <hyperlink ref="C22" r:id="rId12" display="https://wetten.overheid.nl/jci1.3:c:BWBR0020809&amp;hoofdstuk=4&amp;paragraaf=4.1&amp;artikel=52b&amp;z=2023-07-01&amp;g=2023-07-01" xr:uid="{3A7AE0C4-BC3A-4F32-99B2-E268C9340F8E}"/>
    <hyperlink ref="C25" r:id="rId13" display="https://wetten.overheid.nl/jci1.3:c:BWBR0020892&amp;hoofdstuk=4d&amp;artikel=14t&amp;z=2023-07-01&amp;g=2023-07-01" xr:uid="{D5D53908-61C7-4049-AA94-4225B5D7EEAD}"/>
    <hyperlink ref="C24" r:id="rId14" display="https://wetten.overheid.nl/jci1.3:c:BWBR0020809&amp;hoofdstuk=4&amp;paragraaf=4.1&amp;artikel=52b&amp;z=2023-07-01&amp;g=2023-07-01" xr:uid="{1AE96F5C-B24D-42D3-A0F2-32803899ED76}"/>
    <hyperlink ref="C27" r:id="rId15" xr:uid="{4322A8D0-536B-4644-81A3-7D42ACD6B605}"/>
    <hyperlink ref="C28" r:id="rId16" xr:uid="{C7D7703A-A8F5-4269-B4AB-2665216F42DE}"/>
    <hyperlink ref="D7" r:id="rId17" display="Bij dit sjabloon is een invulinstructie beschikbaar." xr:uid="{4F0C4BE8-9342-4746-9F69-46963C3A4A16}"/>
  </hyperlinks>
  <pageMargins left="0.25" right="0.25" top="0.75" bottom="0.75" header="0.3" footer="0.3"/>
  <pageSetup paperSize="8" fitToHeight="2" orientation="landscape" r:id="rId1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6657E-DED7-44B8-9DDF-88D50359DE3D}">
  <sheetPr codeName="Blad7">
    <tabColor rgb="FF9EDDC9"/>
    <pageSetUpPr fitToPage="1"/>
  </sheetPr>
  <dimension ref="B2:L162"/>
  <sheetViews>
    <sheetView showGridLines="0" zoomScale="85" zoomScaleNormal="85" workbookViewId="0">
      <selection activeCell="D10" sqref="D10"/>
    </sheetView>
  </sheetViews>
  <sheetFormatPr defaultRowHeight="15"/>
  <cols>
    <col min="2" max="2" width="23.28515625" customWidth="1"/>
    <col min="3" max="3" width="13.7109375" customWidth="1"/>
    <col min="4" max="4" width="15" customWidth="1"/>
    <col min="5" max="5" width="22.85546875" customWidth="1"/>
    <col min="6" max="6" width="20.5703125" customWidth="1"/>
    <col min="7" max="7" width="20.7109375" customWidth="1"/>
    <col min="8" max="8" width="21.5703125" customWidth="1"/>
    <col min="9" max="9" width="20.42578125" customWidth="1"/>
    <col min="10" max="10" width="14.28515625" customWidth="1"/>
    <col min="11" max="11" width="13.5703125" customWidth="1"/>
    <col min="12" max="12" width="16.85546875" customWidth="1"/>
    <col min="13" max="13" width="14.85546875" customWidth="1"/>
    <col min="14" max="14" width="21.28515625" customWidth="1"/>
    <col min="15" max="15" width="16" customWidth="1"/>
  </cols>
  <sheetData>
    <row r="2" spans="2:12">
      <c r="B2" s="731" t="s">
        <v>319</v>
      </c>
      <c r="C2" s="732"/>
      <c r="D2" s="732"/>
      <c r="E2" s="732"/>
      <c r="F2" s="732"/>
      <c r="G2" s="732"/>
      <c r="H2" s="732"/>
      <c r="I2" s="732"/>
    </row>
    <row r="3" spans="2:12" ht="19.5" customHeight="1">
      <c r="B3" s="730" t="s">
        <v>320</v>
      </c>
      <c r="C3" s="730"/>
      <c r="D3" s="730"/>
      <c r="E3" s="730"/>
      <c r="F3" s="730"/>
      <c r="G3" s="730"/>
      <c r="H3" s="730"/>
      <c r="I3" s="730"/>
    </row>
    <row r="4" spans="2:12" ht="36.6" customHeight="1">
      <c r="B4" s="730" t="s">
        <v>321</v>
      </c>
      <c r="C4" s="730"/>
      <c r="D4" s="730"/>
      <c r="E4" s="730"/>
      <c r="F4" s="730"/>
      <c r="G4" s="730"/>
      <c r="H4" s="730"/>
      <c r="I4" s="730"/>
      <c r="L4" t="s">
        <v>322</v>
      </c>
    </row>
    <row r="5" spans="2:12" ht="65.25" customHeight="1">
      <c r="B5" s="730" t="s">
        <v>323</v>
      </c>
      <c r="C5" s="730"/>
      <c r="D5" s="730"/>
      <c r="E5" s="730"/>
      <c r="F5" s="730"/>
      <c r="G5" s="730"/>
      <c r="H5" s="730"/>
      <c r="I5" s="730"/>
    </row>
    <row r="6" spans="2:12" ht="34.5" customHeight="1">
      <c r="B6" s="733" t="s">
        <v>324</v>
      </c>
      <c r="C6" s="730"/>
      <c r="D6" s="730"/>
      <c r="E6" s="730"/>
      <c r="F6" s="730"/>
      <c r="G6" s="730"/>
      <c r="H6" s="730"/>
      <c r="I6" s="730"/>
    </row>
    <row r="7" spans="2:12">
      <c r="C7" s="3"/>
      <c r="D7" s="3"/>
      <c r="E7" s="3"/>
      <c r="F7" s="3"/>
      <c r="G7" s="3"/>
      <c r="H7" s="3"/>
      <c r="I7" s="3"/>
    </row>
    <row r="8" spans="2:12" ht="30">
      <c r="B8" s="421" t="s">
        <v>325</v>
      </c>
      <c r="C8" s="422"/>
      <c r="D8" s="729" t="s">
        <v>326</v>
      </c>
      <c r="E8" s="729"/>
      <c r="F8" s="729"/>
      <c r="G8" s="729" t="s">
        <v>327</v>
      </c>
      <c r="H8" s="729"/>
      <c r="I8" s="729"/>
    </row>
    <row r="9" spans="2:12">
      <c r="B9" s="518" t="s">
        <v>328</v>
      </c>
      <c r="C9" s="6" t="s">
        <v>329</v>
      </c>
      <c r="D9" s="67" t="s">
        <v>330</v>
      </c>
      <c r="E9" s="68" t="s">
        <v>331</v>
      </c>
      <c r="F9" s="68" t="s">
        <v>332</v>
      </c>
      <c r="G9" s="69" t="s">
        <v>330</v>
      </c>
      <c r="H9" s="69" t="s">
        <v>331</v>
      </c>
      <c r="I9" s="69" t="s">
        <v>332</v>
      </c>
    </row>
    <row r="10" spans="2:12">
      <c r="B10" s="89"/>
      <c r="C10" s="40">
        <v>18</v>
      </c>
      <c r="D10" s="389"/>
      <c r="E10" s="389"/>
      <c r="F10" s="389"/>
      <c r="G10" s="389"/>
      <c r="H10" s="389"/>
      <c r="I10" s="389"/>
    </row>
    <row r="11" spans="2:12">
      <c r="B11" s="89"/>
      <c r="C11" s="40">
        <v>19</v>
      </c>
      <c r="D11" s="389"/>
      <c r="E11" s="389"/>
      <c r="F11" s="389"/>
      <c r="G11" s="389"/>
      <c r="H11" s="389"/>
      <c r="I11" s="389"/>
    </row>
    <row r="12" spans="2:12">
      <c r="B12" s="89"/>
      <c r="C12" s="40">
        <v>20</v>
      </c>
      <c r="D12" s="389"/>
      <c r="E12" s="389"/>
      <c r="F12" s="389"/>
      <c r="G12" s="389"/>
      <c r="H12" s="389"/>
      <c r="I12" s="389"/>
    </row>
    <row r="13" spans="2:12">
      <c r="B13" s="89"/>
      <c r="C13" s="40">
        <v>21</v>
      </c>
      <c r="D13" s="389"/>
      <c r="E13" s="389"/>
      <c r="F13" s="389"/>
      <c r="G13" s="389"/>
      <c r="H13" s="389"/>
      <c r="I13" s="389"/>
    </row>
    <row r="14" spans="2:12">
      <c r="B14" s="89"/>
      <c r="C14" s="40">
        <v>22</v>
      </c>
      <c r="D14" s="389"/>
      <c r="E14" s="389"/>
      <c r="F14" s="389"/>
      <c r="G14" s="389"/>
      <c r="H14" s="389"/>
      <c r="I14" s="389"/>
    </row>
    <row r="15" spans="2:12">
      <c r="B15" s="89"/>
      <c r="C15" s="40">
        <v>23</v>
      </c>
      <c r="D15" s="389"/>
      <c r="E15" s="389"/>
      <c r="F15" s="389"/>
      <c r="G15" s="389"/>
      <c r="H15" s="389"/>
      <c r="I15" s="389"/>
    </row>
    <row r="16" spans="2:12">
      <c r="B16" s="89"/>
      <c r="C16" s="40">
        <v>24</v>
      </c>
      <c r="D16" s="389"/>
      <c r="E16" s="389"/>
      <c r="F16" s="389"/>
      <c r="G16" s="389"/>
      <c r="H16" s="389"/>
      <c r="I16" s="389"/>
    </row>
    <row r="17" spans="2:9" ht="15" customHeight="1">
      <c r="B17" s="89"/>
      <c r="C17" s="40">
        <v>25</v>
      </c>
      <c r="D17" s="389"/>
      <c r="E17" s="389"/>
      <c r="F17" s="389"/>
      <c r="G17" s="389"/>
      <c r="H17" s="389"/>
      <c r="I17" s="389"/>
    </row>
    <row r="18" spans="2:9" ht="15" customHeight="1">
      <c r="B18" s="89"/>
      <c r="C18" s="40">
        <v>26</v>
      </c>
      <c r="D18" s="389"/>
      <c r="E18" s="389"/>
      <c r="F18" s="389"/>
      <c r="G18" s="389"/>
      <c r="H18" s="389"/>
      <c r="I18" s="389"/>
    </row>
    <row r="19" spans="2:9" ht="15" customHeight="1">
      <c r="B19" s="89"/>
      <c r="C19" s="40">
        <v>27</v>
      </c>
      <c r="D19" s="389"/>
      <c r="E19" s="389"/>
      <c r="F19" s="389"/>
      <c r="G19" s="389"/>
      <c r="H19" s="389"/>
      <c r="I19" s="389"/>
    </row>
    <row r="20" spans="2:9" ht="15" customHeight="1">
      <c r="B20" s="89"/>
      <c r="C20" s="40">
        <v>28</v>
      </c>
      <c r="D20" s="389"/>
      <c r="E20" s="389"/>
      <c r="F20" s="389"/>
      <c r="G20" s="389"/>
      <c r="H20" s="389"/>
      <c r="I20" s="389"/>
    </row>
    <row r="21" spans="2:9" ht="15" customHeight="1">
      <c r="B21" s="89"/>
      <c r="C21" s="40">
        <v>29</v>
      </c>
      <c r="D21" s="389"/>
      <c r="E21" s="389"/>
      <c r="F21" s="389"/>
      <c r="G21" s="389"/>
      <c r="H21" s="389"/>
      <c r="I21" s="389"/>
    </row>
    <row r="22" spans="2:9" ht="15" customHeight="1">
      <c r="B22" s="89"/>
      <c r="C22" s="40">
        <v>30</v>
      </c>
      <c r="D22" s="389"/>
      <c r="E22" s="389"/>
      <c r="F22" s="389"/>
      <c r="G22" s="389"/>
      <c r="H22" s="389"/>
      <c r="I22" s="389"/>
    </row>
    <row r="23" spans="2:9" ht="15" customHeight="1">
      <c r="B23" s="89"/>
      <c r="C23" s="40">
        <v>31</v>
      </c>
      <c r="D23" s="389"/>
      <c r="E23" s="389"/>
      <c r="F23" s="389"/>
      <c r="G23" s="389"/>
      <c r="H23" s="389"/>
      <c r="I23" s="389"/>
    </row>
    <row r="24" spans="2:9" ht="15" customHeight="1">
      <c r="B24" s="89"/>
      <c r="C24" s="40">
        <v>32</v>
      </c>
      <c r="D24" s="389"/>
      <c r="E24" s="389"/>
      <c r="F24" s="389"/>
      <c r="G24" s="389"/>
      <c r="H24" s="389"/>
      <c r="I24" s="389"/>
    </row>
    <row r="25" spans="2:9">
      <c r="B25" s="89"/>
      <c r="C25" s="40">
        <v>33</v>
      </c>
      <c r="D25" s="389"/>
      <c r="E25" s="389"/>
      <c r="F25" s="389"/>
      <c r="G25" s="389"/>
      <c r="H25" s="389"/>
      <c r="I25" s="389"/>
    </row>
    <row r="26" spans="2:9">
      <c r="B26" s="89"/>
      <c r="C26" s="40">
        <v>34</v>
      </c>
      <c r="D26" s="389"/>
      <c r="E26" s="389"/>
      <c r="F26" s="389"/>
      <c r="G26" s="389"/>
      <c r="H26" s="389"/>
      <c r="I26" s="389"/>
    </row>
    <row r="27" spans="2:9">
      <c r="B27" s="89"/>
      <c r="C27" s="40">
        <v>35</v>
      </c>
      <c r="D27" s="389"/>
      <c r="E27" s="389"/>
      <c r="F27" s="389"/>
      <c r="G27" s="389"/>
      <c r="H27" s="389"/>
      <c r="I27" s="389"/>
    </row>
    <row r="28" spans="2:9">
      <c r="B28" s="89"/>
      <c r="C28" s="40">
        <v>36</v>
      </c>
      <c r="D28" s="389"/>
      <c r="E28" s="389"/>
      <c r="F28" s="389"/>
      <c r="G28" s="389"/>
      <c r="H28" s="389"/>
      <c r="I28" s="389"/>
    </row>
    <row r="29" spans="2:9">
      <c r="B29" s="89"/>
      <c r="C29" s="40">
        <v>37</v>
      </c>
      <c r="D29" s="389"/>
      <c r="E29" s="389"/>
      <c r="F29" s="389"/>
      <c r="G29" s="389"/>
      <c r="H29" s="389"/>
      <c r="I29" s="389"/>
    </row>
    <row r="30" spans="2:9">
      <c r="B30" s="89"/>
      <c r="C30" s="40">
        <v>38</v>
      </c>
      <c r="D30" s="389"/>
      <c r="E30" s="389"/>
      <c r="F30" s="389"/>
      <c r="G30" s="389"/>
      <c r="H30" s="389"/>
      <c r="I30" s="389"/>
    </row>
    <row r="31" spans="2:9">
      <c r="B31" s="89"/>
      <c r="C31" s="40">
        <v>39</v>
      </c>
      <c r="D31" s="389"/>
      <c r="E31" s="389"/>
      <c r="F31" s="389"/>
      <c r="G31" s="389"/>
      <c r="H31" s="389"/>
      <c r="I31" s="389"/>
    </row>
    <row r="32" spans="2:9">
      <c r="B32" s="89"/>
      <c r="C32" s="40">
        <v>40</v>
      </c>
      <c r="D32" s="389"/>
      <c r="E32" s="389"/>
      <c r="F32" s="389"/>
      <c r="G32" s="389"/>
      <c r="H32" s="389"/>
      <c r="I32" s="389"/>
    </row>
    <row r="33" spans="2:12">
      <c r="B33" s="89"/>
      <c r="C33" s="40">
        <v>41</v>
      </c>
      <c r="D33" s="389"/>
      <c r="E33" s="389"/>
      <c r="F33" s="389"/>
      <c r="G33" s="389"/>
      <c r="H33" s="389"/>
      <c r="I33" s="389"/>
    </row>
    <row r="34" spans="2:12">
      <c r="B34" s="89"/>
      <c r="C34" s="40">
        <v>42</v>
      </c>
      <c r="D34" s="389"/>
      <c r="E34" s="389"/>
      <c r="F34" s="389"/>
      <c r="G34" s="389"/>
      <c r="H34" s="389"/>
      <c r="I34" s="389"/>
    </row>
    <row r="35" spans="2:12">
      <c r="B35" s="89"/>
      <c r="C35" s="40">
        <v>43</v>
      </c>
      <c r="D35" s="389"/>
      <c r="E35" s="389"/>
      <c r="F35" s="389"/>
      <c r="G35" s="389"/>
      <c r="H35" s="389"/>
      <c r="I35" s="389"/>
    </row>
    <row r="36" spans="2:12">
      <c r="B36" s="89"/>
      <c r="C36" s="40">
        <v>44</v>
      </c>
      <c r="D36" s="389"/>
      <c r="E36" s="389"/>
      <c r="F36" s="389"/>
      <c r="G36" s="389"/>
      <c r="H36" s="389"/>
      <c r="I36" s="389"/>
    </row>
    <row r="37" spans="2:12">
      <c r="B37" s="89"/>
      <c r="C37" s="40">
        <v>45</v>
      </c>
      <c r="D37" s="389"/>
      <c r="E37" s="389"/>
      <c r="F37" s="389"/>
      <c r="G37" s="389"/>
      <c r="H37" s="389"/>
      <c r="I37" s="389"/>
    </row>
    <row r="38" spans="2:12">
      <c r="B38" s="89"/>
      <c r="C38" s="40">
        <v>46</v>
      </c>
      <c r="D38" s="389"/>
      <c r="E38" s="389"/>
      <c r="F38" s="389"/>
      <c r="G38" s="389"/>
      <c r="H38" s="389"/>
      <c r="I38" s="389"/>
    </row>
    <row r="39" spans="2:12">
      <c r="B39" s="89"/>
      <c r="C39" s="40">
        <v>47</v>
      </c>
      <c r="D39" s="389"/>
      <c r="E39" s="389"/>
      <c r="F39" s="389"/>
      <c r="G39" s="389"/>
      <c r="H39" s="389"/>
      <c r="I39" s="389"/>
    </row>
    <row r="40" spans="2:12">
      <c r="B40" s="89"/>
      <c r="C40" s="40">
        <v>48</v>
      </c>
      <c r="D40" s="389"/>
      <c r="E40" s="389"/>
      <c r="F40" s="389"/>
      <c r="G40" s="389"/>
      <c r="H40" s="389"/>
      <c r="I40" s="389"/>
    </row>
    <row r="41" spans="2:12">
      <c r="B41" s="89"/>
      <c r="C41" s="40">
        <v>49</v>
      </c>
      <c r="D41" s="389"/>
      <c r="E41" s="389"/>
      <c r="F41" s="389"/>
      <c r="G41" s="389"/>
      <c r="H41" s="389"/>
      <c r="I41" s="389"/>
    </row>
    <row r="42" spans="2:12">
      <c r="B42" s="89"/>
      <c r="C42" s="40">
        <v>50</v>
      </c>
      <c r="D42" s="389"/>
      <c r="E42" s="389"/>
      <c r="F42" s="389"/>
      <c r="G42" s="389"/>
      <c r="H42" s="389"/>
      <c r="I42" s="389"/>
    </row>
    <row r="43" spans="2:12">
      <c r="B43" s="89"/>
      <c r="C43" s="40">
        <v>51</v>
      </c>
      <c r="D43" s="389"/>
      <c r="E43" s="389"/>
      <c r="F43" s="389"/>
      <c r="G43" s="389"/>
      <c r="H43" s="389"/>
      <c r="I43" s="389"/>
      <c r="J43" s="3"/>
      <c r="K43" s="3"/>
      <c r="L43" s="3"/>
    </row>
    <row r="44" spans="2:12">
      <c r="B44" s="89"/>
      <c r="C44" s="40">
        <v>52</v>
      </c>
      <c r="D44" s="389"/>
      <c r="E44" s="389"/>
      <c r="F44" s="389"/>
      <c r="G44" s="389"/>
      <c r="H44" s="389"/>
      <c r="I44" s="389"/>
      <c r="J44" s="3"/>
      <c r="K44" s="3"/>
      <c r="L44" s="3"/>
    </row>
    <row r="45" spans="2:12">
      <c r="B45" s="89"/>
      <c r="C45" s="40">
        <v>53</v>
      </c>
      <c r="D45" s="389"/>
      <c r="E45" s="389"/>
      <c r="F45" s="389"/>
      <c r="G45" s="389"/>
      <c r="H45" s="389"/>
      <c r="I45" s="389"/>
      <c r="J45" s="3"/>
      <c r="K45" s="3"/>
      <c r="L45" s="3"/>
    </row>
    <row r="46" spans="2:12">
      <c r="B46" s="89"/>
      <c r="C46" s="40">
        <v>54</v>
      </c>
      <c r="D46" s="389"/>
      <c r="E46" s="389"/>
      <c r="F46" s="389"/>
      <c r="G46" s="389"/>
      <c r="H46" s="389"/>
      <c r="I46" s="389"/>
      <c r="J46" s="3"/>
      <c r="K46" s="3"/>
      <c r="L46" s="3"/>
    </row>
    <row r="47" spans="2:12">
      <c r="B47" s="89"/>
      <c r="C47" s="40">
        <v>55</v>
      </c>
      <c r="D47" s="389"/>
      <c r="E47" s="389"/>
      <c r="F47" s="389"/>
      <c r="G47" s="389"/>
      <c r="H47" s="389"/>
      <c r="I47" s="389"/>
      <c r="J47" s="3"/>
      <c r="K47" s="3"/>
      <c r="L47" s="3"/>
    </row>
    <row r="48" spans="2:12">
      <c r="B48" s="89"/>
      <c r="C48" s="40">
        <v>56</v>
      </c>
      <c r="D48" s="389"/>
      <c r="E48" s="389"/>
      <c r="F48" s="389"/>
      <c r="G48" s="389"/>
      <c r="H48" s="389"/>
      <c r="I48" s="389"/>
      <c r="J48" s="3"/>
      <c r="K48" s="3"/>
      <c r="L48" s="3"/>
    </row>
    <row r="49" spans="2:12">
      <c r="B49" s="89"/>
      <c r="C49" s="40">
        <v>57</v>
      </c>
      <c r="D49" s="389"/>
      <c r="E49" s="389"/>
      <c r="F49" s="389"/>
      <c r="G49" s="389"/>
      <c r="H49" s="389"/>
      <c r="I49" s="389"/>
      <c r="J49" s="3"/>
      <c r="K49" s="3"/>
      <c r="L49" s="3"/>
    </row>
    <row r="50" spans="2:12">
      <c r="B50" s="89"/>
      <c r="C50" s="40">
        <v>58</v>
      </c>
      <c r="D50" s="389"/>
      <c r="E50" s="389"/>
      <c r="F50" s="389"/>
      <c r="G50" s="389"/>
      <c r="H50" s="389"/>
      <c r="I50" s="389"/>
      <c r="J50" s="3"/>
      <c r="K50" s="3"/>
      <c r="L50" s="3"/>
    </row>
    <row r="51" spans="2:12">
      <c r="B51" s="89"/>
      <c r="C51" s="40">
        <v>59</v>
      </c>
      <c r="D51" s="389"/>
      <c r="E51" s="389"/>
      <c r="F51" s="389"/>
      <c r="G51" s="389"/>
      <c r="H51" s="389"/>
      <c r="I51" s="389"/>
      <c r="J51" s="3"/>
      <c r="K51" s="3"/>
      <c r="L51" s="3"/>
    </row>
    <row r="52" spans="2:12">
      <c r="B52" s="89"/>
      <c r="C52" s="40">
        <v>60</v>
      </c>
      <c r="D52" s="389"/>
      <c r="E52" s="389"/>
      <c r="F52" s="389"/>
      <c r="G52" s="389"/>
      <c r="H52" s="389"/>
      <c r="I52" s="389"/>
      <c r="J52" s="3"/>
      <c r="K52" s="3"/>
      <c r="L52" s="3"/>
    </row>
    <row r="53" spans="2:12">
      <c r="B53" s="89"/>
      <c r="C53" s="40">
        <v>61</v>
      </c>
      <c r="D53" s="389"/>
      <c r="E53" s="389"/>
      <c r="F53" s="389"/>
      <c r="G53" s="389"/>
      <c r="H53" s="389"/>
      <c r="I53" s="389"/>
      <c r="J53" s="3"/>
      <c r="K53" s="3"/>
      <c r="L53" s="3"/>
    </row>
    <row r="54" spans="2:12">
      <c r="B54" s="89"/>
      <c r="C54" s="40">
        <v>62</v>
      </c>
      <c r="D54" s="389"/>
      <c r="E54" s="389"/>
      <c r="F54" s="389"/>
      <c r="G54" s="389"/>
      <c r="H54" s="389"/>
      <c r="I54" s="389"/>
      <c r="J54" s="3"/>
      <c r="K54" s="3"/>
      <c r="L54" s="3"/>
    </row>
    <row r="55" spans="2:12">
      <c r="B55" s="89"/>
      <c r="C55" s="40">
        <v>63</v>
      </c>
      <c r="D55" s="389"/>
      <c r="E55" s="389"/>
      <c r="F55" s="389"/>
      <c r="G55" s="389"/>
      <c r="H55" s="389"/>
      <c r="I55" s="389"/>
      <c r="J55" s="3"/>
      <c r="K55" s="3"/>
      <c r="L55" s="3"/>
    </row>
    <row r="56" spans="2:12">
      <c r="B56" s="89"/>
      <c r="C56" s="40">
        <v>64</v>
      </c>
      <c r="D56" s="389"/>
      <c r="E56" s="389"/>
      <c r="F56" s="389"/>
      <c r="G56" s="389"/>
      <c r="H56" s="389"/>
      <c r="I56" s="389"/>
      <c r="J56" s="3"/>
      <c r="K56" s="3"/>
      <c r="L56" s="3"/>
    </row>
    <row r="57" spans="2:12">
      <c r="B57" s="89"/>
      <c r="C57" s="40">
        <v>65</v>
      </c>
      <c r="D57" s="389"/>
      <c r="E57" s="389"/>
      <c r="F57" s="389"/>
      <c r="G57" s="389"/>
      <c r="H57" s="389"/>
      <c r="I57" s="389"/>
      <c r="J57" s="3"/>
      <c r="K57" s="3"/>
      <c r="L57" s="3"/>
    </row>
    <row r="58" spans="2:12">
      <c r="B58" s="89"/>
      <c r="C58" s="40">
        <v>66</v>
      </c>
      <c r="D58" s="389"/>
      <c r="E58" s="389"/>
      <c r="F58" s="389"/>
      <c r="G58" s="389"/>
      <c r="H58" s="389"/>
      <c r="I58" s="389"/>
      <c r="J58" s="3"/>
      <c r="K58" s="3"/>
      <c r="L58" s="3"/>
    </row>
    <row r="59" spans="2:12">
      <c r="B59" s="89"/>
      <c r="C59" s="40">
        <v>67</v>
      </c>
      <c r="D59" s="389"/>
      <c r="E59" s="389"/>
      <c r="F59" s="389"/>
      <c r="G59" s="389"/>
      <c r="H59" s="389"/>
      <c r="I59" s="389"/>
      <c r="J59" s="3"/>
      <c r="K59" s="3"/>
      <c r="L59" s="3"/>
    </row>
    <row r="60" spans="2:12">
      <c r="B60" s="89"/>
      <c r="C60" s="40">
        <v>68</v>
      </c>
      <c r="D60" s="389"/>
      <c r="E60" s="389"/>
      <c r="F60" s="389"/>
      <c r="G60" s="389"/>
      <c r="H60" s="389"/>
      <c r="I60" s="389"/>
      <c r="J60" s="3"/>
      <c r="K60" s="3"/>
      <c r="L60" s="3"/>
    </row>
    <row r="61" spans="2:12">
      <c r="B61" s="89"/>
      <c r="C61" s="40">
        <v>69</v>
      </c>
      <c r="D61" s="389"/>
      <c r="E61" s="389"/>
      <c r="F61" s="389"/>
      <c r="G61" s="389"/>
      <c r="H61" s="389"/>
      <c r="I61" s="389"/>
      <c r="J61" s="3"/>
      <c r="K61" s="3"/>
      <c r="L61" s="3"/>
    </row>
    <row r="62" spans="2:12">
      <c r="B62" s="89"/>
      <c r="C62" s="40">
        <v>70</v>
      </c>
      <c r="D62" s="389"/>
      <c r="E62" s="389"/>
      <c r="F62" s="389"/>
      <c r="G62" s="389"/>
      <c r="H62" s="389"/>
      <c r="I62" s="389"/>
      <c r="J62" s="3"/>
      <c r="K62" s="3"/>
      <c r="L62" s="3"/>
    </row>
    <row r="63" spans="2:12">
      <c r="B63" s="89"/>
      <c r="C63" s="40">
        <v>71</v>
      </c>
      <c r="D63" s="389"/>
      <c r="E63" s="389"/>
      <c r="F63" s="389"/>
      <c r="G63" s="389"/>
      <c r="H63" s="389"/>
      <c r="I63" s="389"/>
      <c r="J63" s="3"/>
      <c r="K63" s="3"/>
      <c r="L63" s="3"/>
    </row>
    <row r="64" spans="2:12">
      <c r="B64" s="89"/>
      <c r="C64" s="40">
        <v>72</v>
      </c>
      <c r="D64" s="389"/>
      <c r="E64" s="389"/>
      <c r="F64" s="389"/>
      <c r="G64" s="389"/>
      <c r="H64" s="389"/>
      <c r="I64" s="389"/>
    </row>
    <row r="65" spans="2:9">
      <c r="B65" s="89"/>
      <c r="C65" s="40">
        <v>73</v>
      </c>
      <c r="D65" s="389"/>
      <c r="E65" s="389"/>
      <c r="F65" s="389"/>
      <c r="G65" s="389"/>
      <c r="H65" s="389"/>
      <c r="I65" s="389"/>
    </row>
    <row r="66" spans="2:9" ht="15" customHeight="1">
      <c r="B66" s="89"/>
      <c r="C66" s="40">
        <v>74</v>
      </c>
      <c r="D66" s="389"/>
      <c r="E66" s="389"/>
      <c r="F66" s="389"/>
      <c r="G66" s="389"/>
      <c r="H66" s="389"/>
      <c r="I66" s="389"/>
    </row>
    <row r="67" spans="2:9" ht="15" customHeight="1">
      <c r="B67" s="89"/>
      <c r="C67" s="40">
        <v>75</v>
      </c>
      <c r="D67" s="389"/>
      <c r="E67" s="389"/>
      <c r="F67" s="389"/>
      <c r="G67" s="389"/>
      <c r="H67" s="389"/>
      <c r="I67" s="389"/>
    </row>
    <row r="68" spans="2:9" ht="15" customHeight="1">
      <c r="B68" s="89"/>
      <c r="C68" s="40">
        <v>76</v>
      </c>
      <c r="D68" s="389"/>
      <c r="E68" s="389"/>
      <c r="F68" s="389"/>
      <c r="G68" s="389"/>
      <c r="H68" s="389"/>
      <c r="I68" s="389"/>
    </row>
    <row r="69" spans="2:9" ht="15" customHeight="1">
      <c r="B69" s="89"/>
      <c r="C69" s="40">
        <v>77</v>
      </c>
      <c r="D69" s="389"/>
      <c r="E69" s="389"/>
      <c r="F69" s="389"/>
      <c r="G69" s="389"/>
      <c r="H69" s="389"/>
      <c r="I69" s="389"/>
    </row>
    <row r="70" spans="2:9" ht="15" customHeight="1">
      <c r="B70" s="89"/>
      <c r="C70" s="40">
        <v>78</v>
      </c>
      <c r="D70" s="389"/>
      <c r="E70" s="389"/>
      <c r="F70" s="389"/>
      <c r="G70" s="389"/>
      <c r="H70" s="389"/>
      <c r="I70" s="389"/>
    </row>
    <row r="71" spans="2:9" ht="15" customHeight="1">
      <c r="B71" s="89"/>
      <c r="C71" s="40">
        <v>79</v>
      </c>
      <c r="D71" s="389"/>
      <c r="E71" s="389"/>
      <c r="F71" s="389"/>
      <c r="G71" s="389"/>
      <c r="H71" s="389"/>
      <c r="I71" s="389"/>
    </row>
    <row r="72" spans="2:9">
      <c r="B72" s="89"/>
      <c r="C72" s="40">
        <v>80</v>
      </c>
      <c r="D72" s="389"/>
      <c r="E72" s="389"/>
      <c r="F72" s="389"/>
      <c r="G72" s="389"/>
      <c r="H72" s="389"/>
      <c r="I72" s="389"/>
    </row>
    <row r="73" spans="2:9">
      <c r="B73" s="89"/>
      <c r="C73" s="40">
        <v>81</v>
      </c>
      <c r="D73" s="389"/>
      <c r="E73" s="389"/>
      <c r="F73" s="389"/>
      <c r="G73" s="389"/>
      <c r="H73" s="389"/>
      <c r="I73" s="389"/>
    </row>
    <row r="74" spans="2:9">
      <c r="B74" s="89"/>
      <c r="C74" s="40">
        <v>82</v>
      </c>
      <c r="D74" s="389"/>
      <c r="E74" s="389"/>
      <c r="F74" s="389"/>
      <c r="G74" s="389"/>
      <c r="H74" s="389"/>
      <c r="I74" s="389"/>
    </row>
    <row r="75" spans="2:9">
      <c r="B75" s="89"/>
      <c r="C75" s="40">
        <v>83</v>
      </c>
      <c r="D75" s="389"/>
      <c r="E75" s="389"/>
      <c r="F75" s="389"/>
      <c r="G75" s="389"/>
      <c r="H75" s="389"/>
      <c r="I75" s="389"/>
    </row>
    <row r="76" spans="2:9">
      <c r="B76" s="89"/>
      <c r="C76" s="40">
        <v>84</v>
      </c>
      <c r="D76" s="389"/>
      <c r="E76" s="389"/>
      <c r="F76" s="389"/>
      <c r="G76" s="389"/>
      <c r="H76" s="389"/>
      <c r="I76" s="389"/>
    </row>
    <row r="77" spans="2:9">
      <c r="B77" s="89"/>
      <c r="C77" s="40">
        <v>85</v>
      </c>
      <c r="D77" s="389"/>
      <c r="E77" s="389"/>
      <c r="F77" s="389"/>
      <c r="G77" s="389"/>
      <c r="H77" s="389"/>
      <c r="I77" s="389"/>
    </row>
    <row r="78" spans="2:9">
      <c r="B78" s="89"/>
      <c r="C78" s="40">
        <v>86</v>
      </c>
      <c r="D78" s="389"/>
      <c r="E78" s="389"/>
      <c r="F78" s="389"/>
      <c r="G78" s="389"/>
      <c r="H78" s="389"/>
      <c r="I78" s="389"/>
    </row>
    <row r="79" spans="2:9">
      <c r="B79" s="89"/>
      <c r="C79" s="40">
        <v>87</v>
      </c>
      <c r="D79" s="389"/>
      <c r="E79" s="389"/>
      <c r="F79" s="389"/>
      <c r="G79" s="389"/>
      <c r="H79" s="389"/>
      <c r="I79" s="389"/>
    </row>
    <row r="80" spans="2:9">
      <c r="B80" s="89"/>
      <c r="C80" s="40">
        <v>88</v>
      </c>
      <c r="D80" s="389"/>
      <c r="E80" s="389"/>
      <c r="F80" s="389"/>
      <c r="G80" s="389"/>
      <c r="H80" s="389"/>
      <c r="I80" s="389"/>
    </row>
    <row r="81" spans="2:9">
      <c r="B81" s="89"/>
      <c r="C81" s="40">
        <v>89</v>
      </c>
      <c r="D81" s="389"/>
      <c r="E81" s="389"/>
      <c r="F81" s="389"/>
      <c r="G81" s="389"/>
      <c r="H81" s="389"/>
      <c r="I81" s="389"/>
    </row>
    <row r="82" spans="2:9">
      <c r="B82" s="90"/>
      <c r="C82" s="42" t="s">
        <v>333</v>
      </c>
      <c r="D82" s="389"/>
      <c r="E82" s="389"/>
      <c r="F82" s="389"/>
      <c r="G82" s="389"/>
      <c r="H82" s="389"/>
      <c r="I82" s="389"/>
    </row>
    <row r="83" spans="2:9">
      <c r="D83" s="3"/>
      <c r="E83" s="3"/>
      <c r="F83" s="3"/>
      <c r="G83" s="3"/>
      <c r="H83" s="3"/>
      <c r="I83" s="3"/>
    </row>
    <row r="84" spans="2:9">
      <c r="D84" s="3"/>
      <c r="E84" s="3"/>
      <c r="F84" s="3"/>
      <c r="G84" s="3"/>
      <c r="H84" s="3"/>
      <c r="I84" s="3"/>
    </row>
    <row r="85" spans="2:9">
      <c r="D85" s="3"/>
      <c r="E85" s="3"/>
      <c r="F85" s="3"/>
      <c r="G85" s="3"/>
      <c r="H85" s="3"/>
      <c r="I85" s="3"/>
    </row>
    <row r="86" spans="2:9">
      <c r="D86" s="3"/>
      <c r="E86" s="3"/>
      <c r="F86" s="3"/>
      <c r="G86" s="3"/>
      <c r="H86" s="3"/>
      <c r="I86" s="3"/>
    </row>
    <row r="87" spans="2:9">
      <c r="D87" s="3"/>
      <c r="E87" s="3"/>
      <c r="F87" s="3"/>
      <c r="G87" s="3"/>
      <c r="H87" s="3"/>
      <c r="I87" s="3"/>
    </row>
    <row r="88" spans="2:9">
      <c r="D88" s="3"/>
      <c r="E88" s="3"/>
      <c r="F88" s="3"/>
      <c r="G88" s="3"/>
      <c r="H88" s="3"/>
      <c r="I88" s="3"/>
    </row>
    <row r="89" spans="2:9">
      <c r="D89" s="3"/>
      <c r="E89" s="3"/>
      <c r="F89" s="3"/>
      <c r="G89" s="3"/>
      <c r="H89" s="3"/>
      <c r="I89" s="3"/>
    </row>
    <row r="90" spans="2:9">
      <c r="D90" s="3"/>
      <c r="E90" s="3"/>
      <c r="F90" s="3"/>
      <c r="G90" s="3"/>
      <c r="H90" s="3"/>
      <c r="I90" s="3"/>
    </row>
    <row r="91" spans="2:9">
      <c r="D91" s="3"/>
      <c r="E91" s="3"/>
      <c r="F91" s="3"/>
      <c r="G91" s="3"/>
      <c r="H91" s="3"/>
      <c r="I91" s="3"/>
    </row>
    <row r="92" spans="2:9">
      <c r="C92" s="3"/>
      <c r="D92" s="3"/>
      <c r="E92" s="3"/>
      <c r="F92" s="3"/>
      <c r="G92" s="3"/>
      <c r="H92" s="3"/>
      <c r="I92" s="3"/>
    </row>
    <row r="93" spans="2:9">
      <c r="C93" s="3"/>
      <c r="D93" s="3"/>
      <c r="E93" s="3"/>
      <c r="F93" s="3"/>
      <c r="G93" s="3"/>
      <c r="H93" s="3"/>
      <c r="I93" s="3"/>
    </row>
    <row r="94" spans="2:9">
      <c r="C94" s="3"/>
      <c r="D94" s="3"/>
      <c r="E94" s="3"/>
      <c r="F94" s="3"/>
      <c r="G94" s="3"/>
      <c r="H94" s="3"/>
      <c r="I94" s="3"/>
    </row>
    <row r="95" spans="2:9">
      <c r="C95" s="3"/>
      <c r="D95" s="3"/>
      <c r="E95" s="3"/>
      <c r="F95" s="3"/>
      <c r="G95" s="3"/>
      <c r="H95" s="3"/>
      <c r="I95" s="3"/>
    </row>
    <row r="96" spans="2:9">
      <c r="C96" s="3"/>
      <c r="D96" s="3"/>
      <c r="E96" s="3"/>
      <c r="F96" s="3"/>
      <c r="G96" s="3"/>
      <c r="H96" s="3"/>
      <c r="I96" s="3"/>
    </row>
    <row r="97" spans="2:9">
      <c r="C97" s="3"/>
      <c r="D97" s="3"/>
      <c r="E97" s="3"/>
      <c r="F97" s="3"/>
      <c r="G97" s="3"/>
      <c r="H97" s="3"/>
      <c r="I97" s="3"/>
    </row>
    <row r="98" spans="2:9">
      <c r="C98" s="3"/>
      <c r="D98" s="3"/>
      <c r="E98" s="3"/>
      <c r="F98" s="3"/>
      <c r="G98" s="3"/>
      <c r="H98" s="3"/>
      <c r="I98" s="3"/>
    </row>
    <row r="99" spans="2:9">
      <c r="B99" s="15"/>
      <c r="C99" s="3"/>
      <c r="D99" s="3"/>
      <c r="E99" s="3"/>
      <c r="F99" s="3"/>
      <c r="G99" s="3"/>
      <c r="H99" s="3"/>
      <c r="I99" s="3"/>
    </row>
    <row r="100" spans="2:9">
      <c r="B100" s="15"/>
      <c r="C100" s="3"/>
      <c r="D100" s="3"/>
      <c r="E100" s="3"/>
      <c r="F100" s="3"/>
      <c r="G100" s="3"/>
      <c r="H100" s="3"/>
      <c r="I100" s="3"/>
    </row>
    <row r="101" spans="2:9">
      <c r="C101" s="3"/>
      <c r="D101" s="3"/>
      <c r="E101" s="3"/>
      <c r="F101" s="3"/>
      <c r="G101" s="3"/>
      <c r="H101" s="3"/>
      <c r="I101" s="3"/>
    </row>
    <row r="102" spans="2:9">
      <c r="C102" s="3"/>
      <c r="D102" s="3"/>
      <c r="E102" s="3"/>
      <c r="F102" s="3"/>
      <c r="G102" s="3"/>
      <c r="H102" s="3"/>
      <c r="I102" s="3"/>
    </row>
    <row r="103" spans="2:9">
      <c r="C103" s="3"/>
      <c r="D103" s="3"/>
      <c r="E103" s="3"/>
      <c r="F103" s="3"/>
      <c r="G103" s="3"/>
      <c r="H103" s="3"/>
      <c r="I103" s="3"/>
    </row>
    <row r="104" spans="2:9" ht="15" customHeight="1">
      <c r="C104" s="3"/>
      <c r="D104" s="3"/>
      <c r="E104" s="3"/>
      <c r="F104" s="3"/>
      <c r="G104" s="3"/>
      <c r="H104" s="3"/>
      <c r="I104" s="3"/>
    </row>
    <row r="105" spans="2:9" ht="15" customHeight="1">
      <c r="C105" s="3"/>
      <c r="D105" s="3"/>
      <c r="E105" s="3"/>
      <c r="F105" s="3"/>
      <c r="G105" s="3"/>
      <c r="H105" s="3"/>
      <c r="I105" s="3"/>
    </row>
    <row r="106" spans="2:9" ht="15" customHeight="1">
      <c r="C106" s="3"/>
      <c r="D106" s="3"/>
      <c r="E106" s="3"/>
      <c r="F106" s="3"/>
      <c r="G106" s="3"/>
      <c r="H106" s="3"/>
      <c r="I106" s="3"/>
    </row>
    <row r="107" spans="2:9" ht="15" customHeight="1">
      <c r="C107" s="3"/>
      <c r="D107" s="3"/>
      <c r="E107" s="3"/>
      <c r="F107" s="3"/>
      <c r="G107" s="3"/>
      <c r="H107" s="3"/>
      <c r="I107" s="3"/>
    </row>
    <row r="108" spans="2:9" ht="15" customHeight="1">
      <c r="C108" s="3"/>
      <c r="D108" s="3"/>
      <c r="E108" s="3"/>
      <c r="F108" s="3"/>
      <c r="G108" s="3"/>
      <c r="H108" s="3"/>
      <c r="I108" s="3"/>
    </row>
    <row r="109" spans="2:9" ht="15" customHeight="1">
      <c r="C109" s="3"/>
      <c r="D109" s="3"/>
      <c r="E109" s="3"/>
      <c r="F109" s="3"/>
      <c r="G109" s="3"/>
      <c r="H109" s="3"/>
      <c r="I109" s="3"/>
    </row>
    <row r="110" spans="2:9">
      <c r="C110" s="3"/>
      <c r="D110" s="3"/>
      <c r="E110" s="3"/>
      <c r="F110" s="3"/>
      <c r="G110" s="3"/>
      <c r="H110" s="3"/>
      <c r="I110" s="3"/>
    </row>
    <row r="111" spans="2:9">
      <c r="C111" s="3"/>
      <c r="D111" s="3"/>
      <c r="E111" s="3"/>
      <c r="F111" s="3"/>
      <c r="G111" s="3"/>
      <c r="H111" s="3"/>
      <c r="I111" s="3"/>
    </row>
    <row r="112" spans="2:9">
      <c r="C112" s="3"/>
      <c r="D112" s="3"/>
      <c r="E112" s="3"/>
      <c r="F112" s="3"/>
      <c r="G112" s="3"/>
      <c r="H112" s="3"/>
      <c r="I112" s="3"/>
    </row>
    <row r="113" spans="3:9">
      <c r="C113" s="3"/>
      <c r="D113" s="3"/>
      <c r="E113" s="3"/>
      <c r="F113" s="3"/>
      <c r="G113" s="3"/>
      <c r="H113" s="3"/>
      <c r="I113" s="3"/>
    </row>
    <row r="114" spans="3:9">
      <c r="C114" s="3"/>
      <c r="D114" s="3"/>
      <c r="E114" s="3"/>
      <c r="F114" s="3"/>
      <c r="G114" s="3"/>
      <c r="H114" s="3"/>
      <c r="I114" s="3"/>
    </row>
    <row r="115" spans="3:9">
      <c r="C115" s="3"/>
      <c r="D115" s="3"/>
      <c r="E115" s="3"/>
      <c r="F115" s="3"/>
      <c r="G115" s="3"/>
      <c r="H115" s="3"/>
      <c r="I115" s="3"/>
    </row>
    <row r="116" spans="3:9">
      <c r="C116" s="3"/>
      <c r="D116" s="3"/>
      <c r="E116" s="3"/>
      <c r="F116" s="3"/>
      <c r="G116" s="3"/>
      <c r="H116" s="3"/>
      <c r="I116" s="3"/>
    </row>
    <row r="117" spans="3:9">
      <c r="C117" s="3"/>
      <c r="D117" s="3"/>
      <c r="E117" s="3"/>
      <c r="F117" s="3"/>
      <c r="G117" s="3"/>
      <c r="H117" s="3"/>
      <c r="I117" s="3"/>
    </row>
    <row r="118" spans="3:9">
      <c r="C118" s="3"/>
      <c r="D118" s="3"/>
      <c r="E118" s="3"/>
      <c r="F118" s="3"/>
      <c r="G118" s="3"/>
      <c r="H118" s="3"/>
      <c r="I118" s="3"/>
    </row>
    <row r="119" spans="3:9">
      <c r="C119" s="3"/>
      <c r="D119" s="3"/>
      <c r="E119" s="3"/>
      <c r="F119" s="3"/>
      <c r="G119" s="3"/>
      <c r="H119" s="3"/>
      <c r="I119" s="3"/>
    </row>
    <row r="120" spans="3:9">
      <c r="C120" s="3"/>
      <c r="D120" s="3"/>
      <c r="E120" s="3"/>
      <c r="F120" s="3"/>
      <c r="G120" s="3"/>
      <c r="H120" s="3"/>
      <c r="I120" s="3"/>
    </row>
    <row r="121" spans="3:9">
      <c r="C121" s="3"/>
      <c r="D121" s="3"/>
      <c r="E121" s="3"/>
      <c r="F121" s="3"/>
      <c r="G121" s="3"/>
      <c r="H121" s="3"/>
      <c r="I121" s="3"/>
    </row>
    <row r="122" spans="3:9">
      <c r="C122" s="3"/>
      <c r="D122" s="3"/>
      <c r="E122" s="3"/>
      <c r="F122" s="3"/>
      <c r="G122" s="3"/>
      <c r="H122" s="3"/>
      <c r="I122" s="3"/>
    </row>
    <row r="123" spans="3:9">
      <c r="C123" s="3"/>
      <c r="D123" s="3"/>
      <c r="E123" s="3"/>
      <c r="F123" s="3"/>
      <c r="G123" s="3"/>
      <c r="H123" s="3"/>
      <c r="I123" s="3"/>
    </row>
    <row r="124" spans="3:9">
      <c r="C124" s="3"/>
      <c r="D124" s="3"/>
      <c r="E124" s="3"/>
      <c r="F124" s="3"/>
      <c r="G124" s="3"/>
      <c r="H124" s="3"/>
      <c r="I124" s="3"/>
    </row>
    <row r="125" spans="3:9">
      <c r="C125" s="3"/>
      <c r="D125" s="3"/>
      <c r="E125" s="3"/>
      <c r="F125" s="3"/>
      <c r="G125" s="3"/>
      <c r="H125" s="3"/>
      <c r="I125" s="3"/>
    </row>
    <row r="126" spans="3:9">
      <c r="C126" s="3"/>
      <c r="D126" s="3"/>
      <c r="E126" s="3"/>
      <c r="F126" s="3"/>
      <c r="G126" s="3"/>
      <c r="H126" s="3"/>
      <c r="I126" s="3"/>
    </row>
    <row r="127" spans="3:9">
      <c r="C127" s="3"/>
      <c r="D127" s="3"/>
      <c r="E127" s="3"/>
      <c r="F127" s="3"/>
      <c r="G127" s="3"/>
      <c r="H127" s="3"/>
      <c r="I127" s="3"/>
    </row>
    <row r="128" spans="3:9">
      <c r="C128" s="3"/>
      <c r="D128" s="3"/>
      <c r="E128" s="3"/>
      <c r="F128" s="3"/>
      <c r="G128" s="3"/>
      <c r="H128" s="3"/>
      <c r="I128" s="3"/>
    </row>
    <row r="129" spans="2:9">
      <c r="C129" s="3"/>
      <c r="D129" s="3"/>
      <c r="E129" s="3"/>
      <c r="F129" s="3"/>
      <c r="G129" s="3"/>
      <c r="H129" s="3"/>
      <c r="I129" s="3"/>
    </row>
    <row r="130" spans="2:9">
      <c r="C130" s="3"/>
      <c r="D130" s="3"/>
      <c r="E130" s="3"/>
      <c r="F130" s="3"/>
      <c r="G130" s="3"/>
      <c r="H130" s="3"/>
      <c r="I130" s="3"/>
    </row>
    <row r="131" spans="2:9">
      <c r="C131" s="3"/>
      <c r="D131" s="3"/>
      <c r="E131" s="3"/>
      <c r="F131" s="3"/>
      <c r="G131" s="3"/>
      <c r="H131" s="3"/>
      <c r="I131" s="3"/>
    </row>
    <row r="132" spans="2:9">
      <c r="C132" s="3"/>
      <c r="D132" s="3"/>
      <c r="E132" s="3"/>
      <c r="F132" s="3"/>
      <c r="G132" s="3"/>
      <c r="H132" s="3"/>
      <c r="I132" s="3"/>
    </row>
    <row r="133" spans="2:9">
      <c r="C133" s="3"/>
      <c r="D133" s="3"/>
      <c r="E133" s="3"/>
      <c r="F133" s="3"/>
      <c r="G133" s="3"/>
      <c r="H133" s="3"/>
      <c r="I133" s="3"/>
    </row>
    <row r="134" spans="2:9">
      <c r="C134" s="3"/>
      <c r="D134" s="3"/>
      <c r="E134" s="3"/>
      <c r="F134" s="3"/>
      <c r="G134" s="3"/>
      <c r="H134" s="3"/>
      <c r="I134" s="3"/>
    </row>
    <row r="135" spans="2:9">
      <c r="C135" s="3"/>
      <c r="D135" s="3"/>
      <c r="E135" s="3"/>
      <c r="F135" s="3"/>
      <c r="G135" s="3"/>
      <c r="H135" s="3"/>
      <c r="I135" s="3"/>
    </row>
    <row r="136" spans="2:9">
      <c r="C136" s="3"/>
      <c r="D136" s="3"/>
      <c r="E136" s="3"/>
      <c r="F136" s="3"/>
      <c r="G136" s="3"/>
      <c r="H136" s="3"/>
      <c r="I136" s="3"/>
    </row>
    <row r="137" spans="2:9">
      <c r="B137" s="15"/>
      <c r="C137" s="3"/>
      <c r="D137" s="3"/>
      <c r="E137" s="3"/>
      <c r="F137" s="3"/>
      <c r="G137" s="3"/>
      <c r="H137" s="3"/>
      <c r="I137" s="3"/>
    </row>
    <row r="138" spans="2:9">
      <c r="B138" s="15"/>
      <c r="C138" s="3"/>
      <c r="D138" s="3"/>
      <c r="E138" s="3"/>
      <c r="F138" s="3"/>
      <c r="G138" s="3"/>
      <c r="H138" s="3"/>
      <c r="I138" s="3"/>
    </row>
    <row r="139" spans="2:9">
      <c r="B139" s="15"/>
      <c r="C139" s="3"/>
      <c r="D139" s="3"/>
      <c r="E139" s="3"/>
      <c r="F139" s="3"/>
      <c r="G139" s="3"/>
      <c r="H139" s="3"/>
      <c r="I139" s="3"/>
    </row>
    <row r="140" spans="2:9">
      <c r="B140" s="15"/>
      <c r="C140" s="3"/>
      <c r="D140" s="3"/>
      <c r="E140" s="3"/>
      <c r="F140" s="3"/>
      <c r="G140" s="3"/>
      <c r="H140" s="3"/>
      <c r="I140" s="3"/>
    </row>
    <row r="141" spans="2:9">
      <c r="C141" s="3"/>
      <c r="D141" s="3"/>
      <c r="E141" s="3"/>
      <c r="F141" s="3"/>
      <c r="G141" s="3"/>
      <c r="H141" s="3"/>
      <c r="I141" s="3"/>
    </row>
    <row r="142" spans="2:9">
      <c r="C142" s="3"/>
      <c r="D142" s="3"/>
      <c r="E142" s="3"/>
      <c r="F142" s="3"/>
      <c r="G142" s="3"/>
      <c r="H142" s="3"/>
      <c r="I142" s="3"/>
    </row>
    <row r="143" spans="2:9">
      <c r="C143" s="3"/>
      <c r="D143" s="3"/>
      <c r="E143" s="3"/>
      <c r="F143" s="3"/>
      <c r="G143" s="3"/>
      <c r="H143" s="3"/>
      <c r="I143" s="3"/>
    </row>
    <row r="144" spans="2:9">
      <c r="C144" s="3"/>
      <c r="D144" s="3"/>
      <c r="E144" s="3"/>
      <c r="F144" s="3"/>
      <c r="G144" s="3"/>
      <c r="H144" s="3"/>
      <c r="I144" s="3"/>
    </row>
    <row r="145" spans="3:9">
      <c r="C145" s="3"/>
      <c r="D145" s="3"/>
      <c r="E145" s="3"/>
      <c r="F145" s="3"/>
      <c r="G145" s="3"/>
      <c r="H145" s="3"/>
      <c r="I145" s="3"/>
    </row>
    <row r="146" spans="3:9">
      <c r="C146" s="3"/>
      <c r="D146" s="3"/>
      <c r="E146" s="3"/>
      <c r="F146" s="3"/>
      <c r="G146" s="3"/>
      <c r="H146" s="3"/>
      <c r="I146" s="3"/>
    </row>
    <row r="147" spans="3:9">
      <c r="C147" s="3"/>
      <c r="D147" s="3"/>
      <c r="E147" s="3"/>
      <c r="F147" s="3"/>
      <c r="G147" s="3"/>
      <c r="H147" s="3"/>
      <c r="I147" s="3"/>
    </row>
    <row r="148" spans="3:9">
      <c r="C148" s="3"/>
      <c r="D148" s="3"/>
      <c r="E148" s="3"/>
      <c r="F148" s="3"/>
      <c r="G148" s="3"/>
      <c r="H148" s="3"/>
      <c r="I148" s="3"/>
    </row>
    <row r="149" spans="3:9">
      <c r="C149" s="3"/>
      <c r="D149" s="3"/>
      <c r="E149" s="3"/>
      <c r="F149" s="3"/>
      <c r="G149" s="3"/>
      <c r="H149" s="3"/>
      <c r="I149" s="3"/>
    </row>
    <row r="150" spans="3:9">
      <c r="C150" s="3"/>
      <c r="D150" s="3"/>
      <c r="E150" s="3"/>
      <c r="F150" s="3"/>
      <c r="G150" s="3"/>
      <c r="H150" s="3"/>
      <c r="I150" s="3"/>
    </row>
    <row r="151" spans="3:9">
      <c r="C151" s="3"/>
      <c r="D151" s="3"/>
      <c r="E151" s="3"/>
      <c r="F151" s="3"/>
      <c r="G151" s="3"/>
      <c r="H151" s="3"/>
      <c r="I151" s="3"/>
    </row>
    <row r="152" spans="3:9">
      <c r="C152" s="3"/>
      <c r="D152" s="3"/>
      <c r="E152" s="3"/>
      <c r="F152" s="3"/>
      <c r="G152" s="3"/>
      <c r="H152" s="3"/>
      <c r="I152" s="3"/>
    </row>
    <row r="153" spans="3:9">
      <c r="C153" s="3"/>
      <c r="D153" s="3"/>
      <c r="E153" s="3"/>
      <c r="F153" s="3"/>
      <c r="G153" s="3"/>
      <c r="H153" s="3"/>
      <c r="I153" s="3"/>
    </row>
    <row r="154" spans="3:9">
      <c r="C154" s="3"/>
      <c r="D154" s="3"/>
      <c r="E154" s="3"/>
      <c r="F154" s="3"/>
      <c r="G154" s="3"/>
      <c r="H154" s="3"/>
      <c r="I154" s="3"/>
    </row>
    <row r="155" spans="3:9">
      <c r="C155" s="3"/>
      <c r="D155" s="3"/>
      <c r="E155" s="3"/>
      <c r="F155" s="3"/>
      <c r="G155" s="3"/>
      <c r="H155" s="3"/>
      <c r="I155" s="3"/>
    </row>
    <row r="156" spans="3:9">
      <c r="C156" s="3"/>
      <c r="D156" s="3"/>
      <c r="E156" s="3"/>
      <c r="F156" s="3"/>
      <c r="G156" s="3"/>
      <c r="H156" s="3"/>
      <c r="I156" s="3"/>
    </row>
    <row r="157" spans="3:9">
      <c r="C157" s="3"/>
      <c r="D157" s="3"/>
      <c r="E157" s="3"/>
      <c r="F157" s="3"/>
      <c r="G157" s="3"/>
      <c r="H157" s="3"/>
      <c r="I157" s="3"/>
    </row>
    <row r="158" spans="3:9">
      <c r="C158" s="3"/>
      <c r="D158" s="3"/>
      <c r="E158" s="3"/>
      <c r="F158" s="3"/>
      <c r="G158" s="3"/>
      <c r="H158" s="3"/>
      <c r="I158" s="3"/>
    </row>
    <row r="159" spans="3:9">
      <c r="C159" s="3"/>
      <c r="D159" s="3"/>
      <c r="E159" s="3"/>
      <c r="F159" s="3"/>
      <c r="G159" s="3"/>
      <c r="H159" s="3"/>
      <c r="I159" s="3"/>
    </row>
    <row r="160" spans="3:9">
      <c r="C160" s="3"/>
      <c r="D160" s="3"/>
      <c r="E160" s="3"/>
      <c r="F160" s="3"/>
      <c r="G160" s="3"/>
      <c r="H160" s="3"/>
      <c r="I160" s="3"/>
    </row>
    <row r="161" spans="3:9">
      <c r="C161" s="3"/>
      <c r="D161" s="3"/>
      <c r="E161" s="3"/>
      <c r="F161" s="3"/>
      <c r="G161" s="3"/>
      <c r="H161" s="3"/>
      <c r="I161" s="3"/>
    </row>
    <row r="162" spans="3:9">
      <c r="C162" s="3"/>
      <c r="D162" s="3"/>
      <c r="E162" s="3"/>
      <c r="F162" s="3"/>
      <c r="G162" s="3"/>
      <c r="H162" s="3"/>
      <c r="I162" s="3"/>
    </row>
  </sheetData>
  <sheetProtection algorithmName="SHA-512" hashValue="apCMz0FRMX4mciu0/fRWQrxb3pXlpqFYDFPwtEyJDHnmZr2WMbx7wHF066N/9mTctPX4hL03KXyQwSipFXSzzg==" saltValue="uhtQ7d9MbUcOb31Yy5nSWg==" spinCount="100000" sheet="1" objects="1" scenarios="1"/>
  <mergeCells count="7">
    <mergeCell ref="D8:F8"/>
    <mergeCell ref="G8:I8"/>
    <mergeCell ref="B3:I3"/>
    <mergeCell ref="B2:I2"/>
    <mergeCell ref="B4:I4"/>
    <mergeCell ref="B5:I5"/>
    <mergeCell ref="B6:I6"/>
  </mergeCells>
  <pageMargins left="0.23622047244094491" right="0.23622047244094491" top="0.74803149606299213" bottom="0.74803149606299213" header="0.31496062992125984" footer="0.31496062992125984"/>
  <pageSetup paperSize="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4D040-CF45-4020-9259-E1A940D7A005}">
  <sheetPr codeName="Blad8">
    <tabColor rgb="FFAFE9C4"/>
    <pageSetUpPr fitToPage="1"/>
  </sheetPr>
  <dimension ref="A2:U79"/>
  <sheetViews>
    <sheetView showGridLines="0" zoomScale="80" zoomScaleNormal="80" workbookViewId="0">
      <selection activeCell="C6" sqref="C6"/>
    </sheetView>
  </sheetViews>
  <sheetFormatPr defaultRowHeight="15"/>
  <cols>
    <col min="1" max="1" width="9.140625" style="50"/>
    <col min="2" max="2" width="90.140625" style="55" customWidth="1"/>
    <col min="3" max="3" width="49" style="55" customWidth="1"/>
    <col min="4" max="4" width="22.85546875" customWidth="1"/>
    <col min="5" max="5" width="40.85546875" bestFit="1" customWidth="1"/>
    <col min="6" max="6" width="9.140625" style="111" hidden="1" customWidth="1"/>
    <col min="10" max="10" width="73.85546875" bestFit="1" customWidth="1"/>
  </cols>
  <sheetData>
    <row r="2" spans="1:6">
      <c r="B2" s="741" t="s">
        <v>334</v>
      </c>
      <c r="C2" s="742"/>
    </row>
    <row r="3" spans="1:6" ht="46.5" customHeight="1">
      <c r="B3" s="743" t="str">
        <f>IF('0. Inhoudsopgave'!C12="Flexibele premieregeling","Dit tabblad hoeft u niet in te vullen",D3)</f>
        <v>De vragen in dit sjabloon zijn gebaseerd op artikel 46b, eerste lid, sub a t/m e BUPW. Deze grondslag dient in samenhang gelezen te worden met de wettelijke bepalingen waarnaar verwezen wordt bij de betreffende vraag.</v>
      </c>
      <c r="C3" s="631"/>
      <c r="D3" s="319" t="s">
        <v>335</v>
      </c>
      <c r="E3" s="318"/>
    </row>
    <row r="5" spans="1:6">
      <c r="A5" s="214"/>
      <c r="B5" s="215" t="s">
        <v>286</v>
      </c>
      <c r="C5" s="56" t="s">
        <v>143</v>
      </c>
      <c r="D5" s="47" t="s">
        <v>287</v>
      </c>
      <c r="E5" s="62" t="s">
        <v>288</v>
      </c>
    </row>
    <row r="6" spans="1:6" ht="90">
      <c r="A6" s="29"/>
      <c r="B6" s="83"/>
      <c r="C6" s="168"/>
      <c r="D6" s="491" t="s">
        <v>146</v>
      </c>
      <c r="E6" s="359" t="s">
        <v>148</v>
      </c>
      <c r="F6" s="364"/>
    </row>
    <row r="7" spans="1:6">
      <c r="A7" s="219">
        <v>1</v>
      </c>
      <c r="B7" s="165" t="s">
        <v>336</v>
      </c>
      <c r="C7" s="155"/>
      <c r="D7" s="156"/>
      <c r="E7" s="148"/>
      <c r="F7" s="365" t="s">
        <v>7</v>
      </c>
    </row>
    <row r="8" spans="1:6" ht="30">
      <c r="A8" s="497" t="s">
        <v>337</v>
      </c>
      <c r="B8" s="235" t="s">
        <v>338</v>
      </c>
      <c r="C8" s="185" t="s">
        <v>339</v>
      </c>
      <c r="D8" s="374" t="s">
        <v>12</v>
      </c>
      <c r="E8" s="436"/>
      <c r="F8" s="111">
        <v>1</v>
      </c>
    </row>
    <row r="9" spans="1:6" ht="30">
      <c r="A9" s="544" t="s">
        <v>340</v>
      </c>
      <c r="B9" s="305" t="s">
        <v>341</v>
      </c>
      <c r="C9" s="176" t="s">
        <v>339</v>
      </c>
      <c r="D9" s="379"/>
      <c r="E9" s="441"/>
      <c r="F9" s="111">
        <v>1</v>
      </c>
    </row>
    <row r="10" spans="1:6" ht="49.5" customHeight="1">
      <c r="A10" s="539" t="s">
        <v>155</v>
      </c>
      <c r="B10" s="237" t="str">
        <f>IF(D8="Indirecte methode","Deze vraag hoeft u niet te beantwoorden","Wat is bij de keuze voor de directe methode de definitie van de rentemaatstaf die het fonds hanteert?")</f>
        <v>Wat is bij de keuze voor de directe methode de definitie van de rentemaatstaf die het fonds hanteert?</v>
      </c>
      <c r="C10" s="303"/>
      <c r="D10" s="442"/>
      <c r="E10" s="443"/>
      <c r="F10" s="111">
        <f>IF(D8="Indirecte methode",0,1)</f>
        <v>1</v>
      </c>
    </row>
    <row r="11" spans="1:6" ht="30">
      <c r="A11" s="233" t="s">
        <v>158</v>
      </c>
      <c r="B11" s="199" t="s">
        <v>342</v>
      </c>
      <c r="C11" s="304"/>
      <c r="D11" s="375" t="s">
        <v>12</v>
      </c>
      <c r="E11" s="434"/>
      <c r="F11" s="111">
        <v>1</v>
      </c>
    </row>
    <row r="12" spans="1:6" ht="39.75" customHeight="1">
      <c r="A12" s="494" t="s">
        <v>159</v>
      </c>
      <c r="B12" s="321" t="s">
        <v>343</v>
      </c>
      <c r="C12" s="191" t="s">
        <v>344</v>
      </c>
      <c r="D12" s="526"/>
      <c r="E12" s="444"/>
      <c r="F12" s="111">
        <v>1</v>
      </c>
    </row>
    <row r="13" spans="1:6">
      <c r="A13" s="545">
        <v>2</v>
      </c>
      <c r="B13" s="165" t="s">
        <v>345</v>
      </c>
      <c r="C13" s="165"/>
      <c r="D13" s="165"/>
      <c r="E13" s="165"/>
    </row>
    <row r="14" spans="1:6" ht="45">
      <c r="A14" s="233" t="s">
        <v>174</v>
      </c>
      <c r="B14" s="199" t="s">
        <v>346</v>
      </c>
      <c r="C14" s="177" t="s">
        <v>347</v>
      </c>
      <c r="D14" s="375" t="s">
        <v>12</v>
      </c>
      <c r="E14" s="434"/>
      <c r="F14" s="111">
        <v>1</v>
      </c>
    </row>
    <row r="15" spans="1:6">
      <c r="A15" s="233" t="s">
        <v>176</v>
      </c>
      <c r="B15" s="199" t="s">
        <v>348</v>
      </c>
      <c r="C15" s="176" t="s">
        <v>349</v>
      </c>
      <c r="D15" s="375" t="s">
        <v>12</v>
      </c>
      <c r="E15" s="434"/>
      <c r="F15" s="111">
        <f>IF(D14="Nee",0,1)</f>
        <v>1</v>
      </c>
    </row>
    <row r="16" spans="1:6" ht="22.5" customHeight="1">
      <c r="A16" s="233" t="s">
        <v>350</v>
      </c>
      <c r="B16" s="199" t="str">
        <f>IF(OR(D14="Nee",D15="Ja"),"Deze vraag hoeft u niet te beantwoorden","Welke methodiek hanteert het fonds voor het bewerkstellingen van gelijke aanpassingen?")</f>
        <v>Welke methodiek hanteert het fonds voor het bewerkstellingen van gelijke aanpassingen?</v>
      </c>
      <c r="C16" s="176" t="s">
        <v>347</v>
      </c>
      <c r="D16" s="375"/>
      <c r="E16" s="434"/>
      <c r="F16" s="111">
        <f>IF(D14="Nee",0,1)</f>
        <v>1</v>
      </c>
    </row>
    <row r="17" spans="1:21">
      <c r="A17" s="693" t="s">
        <v>351</v>
      </c>
      <c r="B17" s="627" t="str">
        <f>IF(OR(D14="Nee",D15="Ja"),"Deze vraag hoeft u niet te beantwoorden","Hoe zorgt het fonds ervoor dat er enkel herverdeling is om gelijke aanpassingen van de ingegane pensioenuitkeringen en van de opgebouwde aanspraak op nabestaandenpensioen van pensioengerechtigden te realiseren?")</f>
        <v>Hoe zorgt het fonds ervoor dat er enkel herverdeling is om gelijke aanpassingen van de ingegane pensioenuitkeringen en van de opgebouwde aanspraak op nabestaandenpensioen van pensioengerechtigden te realiseren?</v>
      </c>
      <c r="C17" s="191" t="s">
        <v>347</v>
      </c>
      <c r="D17" s="594"/>
      <c r="E17" s="739"/>
      <c r="F17" s="111">
        <v>1</v>
      </c>
    </row>
    <row r="18" spans="1:21" ht="30" customHeight="1">
      <c r="A18" s="736"/>
      <c r="B18" s="654"/>
      <c r="C18" s="174" t="s">
        <v>352</v>
      </c>
      <c r="D18" s="575"/>
      <c r="E18" s="579"/>
    </row>
    <row r="19" spans="1:21">
      <c r="A19" s="233" t="s">
        <v>179</v>
      </c>
      <c r="B19" s="199" t="str">
        <f>IF(OR(D14="Ja",D15="Nee"),"Deze vraag hoeft u niet te beantwoorden","Welke spreidingsmethodiek gebruikt het fonds en met welke spreidingsperiode?")</f>
        <v>Welke spreidingsmethodiek gebruikt het fonds en met welke spreidingsperiode?</v>
      </c>
      <c r="C19" s="176" t="s">
        <v>349</v>
      </c>
      <c r="D19" s="375"/>
      <c r="E19" s="434"/>
      <c r="F19" s="111">
        <f>IF(D17="Nee",0,1)</f>
        <v>1</v>
      </c>
    </row>
    <row r="20" spans="1:21">
      <c r="A20" s="233" t="s">
        <v>353</v>
      </c>
      <c r="B20" s="199" t="s">
        <v>354</v>
      </c>
      <c r="C20" s="176" t="s">
        <v>355</v>
      </c>
      <c r="D20" s="375"/>
      <c r="E20" s="434"/>
      <c r="F20" s="111">
        <v>1</v>
      </c>
    </row>
    <row r="21" spans="1:21" ht="30">
      <c r="A21" s="233" t="s">
        <v>356</v>
      </c>
      <c r="B21" s="199" t="str">
        <f>IF(OR(D$14="Nee",D$15="Nee"),"Deze vraag hoeft u niet te beantwoorden","Indien er gekozen wordt voor een projectierendement lager dan de risicovrije rente; op welke manier wordt geborgd dat dit op voorhand niet leidt tot herverdelingseffecten? ")</f>
        <v xml:space="preserve">Indien er gekozen wordt voor een projectierendement lager dan de risicovrije rente; op welke manier wordt geborgd dat dit op voorhand niet leidt tot herverdelingseffecten? </v>
      </c>
      <c r="C21" s="176" t="s">
        <v>357</v>
      </c>
      <c r="D21" s="375"/>
      <c r="E21" s="434"/>
      <c r="F21" s="111">
        <v>1</v>
      </c>
    </row>
    <row r="22" spans="1:21" ht="45">
      <c r="A22" s="233" t="s">
        <v>358</v>
      </c>
      <c r="B22" s="199" t="str">
        <f>IF(OR(D$14="Nee",D$15="Nee"),"Deze vraag hoeft u niet te beantwoorden","Wordt uit het financieel resultaat van het collectief van pensioengerechtigden volledige bescherming voor renterisico, ontwikkeling van levensverwachting en sterfteresultaat toebedeeld aan het uitkeringsvermogen van iedere pensioengerechtigde?")</f>
        <v>Wordt uit het financieel resultaat van het collectief van pensioengerechtigden volledige bescherming voor renterisico, ontwikkeling van levensverwachting en sterfteresultaat toebedeeld aan het uitkeringsvermogen van iedere pensioengerechtigde?</v>
      </c>
      <c r="C22" s="176" t="s">
        <v>359</v>
      </c>
      <c r="D22" s="375" t="s">
        <v>12</v>
      </c>
      <c r="E22" s="434"/>
      <c r="F22" s="111">
        <v>1</v>
      </c>
    </row>
    <row r="23" spans="1:21">
      <c r="A23" s="693" t="s">
        <v>360</v>
      </c>
      <c r="B23" s="627" t="str">
        <f>IF(OR(D$14="Nee",D$15="Nee"),"Deze vraag hoeft u niet te beantwoorden","Welke spreidingsmethodiek gebruikt het fonds en met welke spreidingsperiode?")</f>
        <v>Welke spreidingsmethodiek gebruikt het fonds en met welke spreidingsperiode?</v>
      </c>
      <c r="C23" s="201" t="s">
        <v>361</v>
      </c>
      <c r="D23" s="594"/>
      <c r="E23" s="739"/>
      <c r="F23" s="111">
        <v>1</v>
      </c>
    </row>
    <row r="24" spans="1:21">
      <c r="A24" s="736"/>
      <c r="B24" s="654"/>
      <c r="C24" s="325" t="s">
        <v>362</v>
      </c>
      <c r="D24" s="575"/>
      <c r="E24" s="579"/>
    </row>
    <row r="25" spans="1:21" ht="75">
      <c r="A25" s="233" t="s">
        <v>363</v>
      </c>
      <c r="B25" s="199" t="str">
        <f>IF(OR(D$14="Nee",D$15="Nee"),"Deze vraag hoeft u niet te beantwoorden","Hoe zorgt het pensioenfonds ervoor dat het resterende financiële resultaat op het moment van vaststelling volledig en onvoorwaardelijk verwerkt wordt in het spreidingsvermogen") &amp;IF(OR(D$14="Nee",D$15="Nee"),""," en dat op basis van de spreidingsmethodiek, dit onvoorwaardelijk vastgesteld en verwerkt wordt in het uitkeringsvermogen, de pensioenuitkeringen en pensioenaanspraken van pensioengerechtigden?")</f>
        <v>Hoe zorgt het pensioenfonds ervoor dat het resterende financiële resultaat op het moment van vaststelling volledig en onvoorwaardelijk verwerkt wordt in het spreidingsvermogen en dat op basis van de spreidingsmethodiek, dit onvoorwaardelijk vastgesteld en verwerkt wordt in het uitkeringsvermogen, de pensioenuitkeringen en pensioenaanspraken van pensioengerechtigden?</v>
      </c>
      <c r="C25" s="176" t="s">
        <v>364</v>
      </c>
      <c r="D25" s="375"/>
      <c r="E25" s="434"/>
      <c r="F25" s="111">
        <v>1</v>
      </c>
    </row>
    <row r="26" spans="1:21" ht="78" customHeight="1">
      <c r="A26" s="233" t="s">
        <v>365</v>
      </c>
      <c r="B26" s="199" t="str">
        <f>IF(OR(D$14="Nee",D$15="Nee"),"Deze vraag hoeft u niet te beantwoorden","Indien de uitvoerder heeft gekozen voor de toepassing in afnemende mate en een afwijkende verwerking doorvoert om het financiële resultaat binnen de duur van de spreidingsperiode volledig te verwerken ")&amp;IF(OR(D$14="Nee",D$15="Nee"),"","in de pensioenuitkeringen en pensioenaanspraken van pensioengerechtigden, hoe wordt geborgd dat de contante waarde van de nog totaal in de uitkering te verwerken financiële resultaten voor meer dan 60% in de eerste helft van de spreidingsperiode ligt? ")</f>
        <v xml:space="preserve">Indien de uitvoerder heeft gekozen voor de toepassing in afnemende mate en een afwijkende verwerking doorvoert om het financiële resultaat binnen de duur van de spreidingsperiode volledig te verwerken in de pensioenuitkeringen en pensioenaanspraken van pensioengerechtigden, hoe wordt geborgd dat de contante waarde van de nog totaal in de uitkering te verwerken financiële resultaten voor meer dan 60% in de eerste helft van de spreidingsperiode ligt? </v>
      </c>
      <c r="C26" s="176" t="s">
        <v>366</v>
      </c>
      <c r="D26" s="375"/>
      <c r="E26" s="434"/>
      <c r="F26" s="111">
        <v>1</v>
      </c>
    </row>
    <row r="27" spans="1:21" ht="30">
      <c r="A27" s="233" t="s">
        <v>367</v>
      </c>
      <c r="B27" s="199" t="str">
        <f>IF(OR(D$14="Nee",D$15="Nee"),"Deze vraag hoeft u niet te beantwoorden","Welke grenzen heeft het fonds gesteld aan de positieve en negatieve omvang van het spreidingsvermogen?")</f>
        <v>Welke grenzen heeft het fonds gesteld aan de positieve en negatieve omvang van het spreidingsvermogen?</v>
      </c>
      <c r="C27" s="176" t="s">
        <v>368</v>
      </c>
      <c r="D27" s="375"/>
      <c r="E27" s="434"/>
      <c r="F27" s="111">
        <v>1</v>
      </c>
    </row>
    <row r="28" spans="1:21" ht="30">
      <c r="A28" s="233" t="s">
        <v>369</v>
      </c>
      <c r="B28" s="199" t="str">
        <f>IF(OR(D$14="Nee",D$15="Nee"),"Deze vraag hoeft u niet te beantwoorden","Op welke wijze wordt bij pensioeningang het voor de pensioenuitkering bestemde vermogen verdeeld in het uitkeringsvermogen en het spreidingsvermogen?")</f>
        <v>Op welke wijze wordt bij pensioeningang het voor de pensioenuitkering bestemde vermogen verdeeld in het uitkeringsvermogen en het spreidingsvermogen?</v>
      </c>
      <c r="C28" s="176" t="s">
        <v>370</v>
      </c>
      <c r="D28" s="375"/>
      <c r="E28" s="434"/>
      <c r="F28" s="111">
        <v>1</v>
      </c>
    </row>
    <row r="29" spans="1:21" ht="45">
      <c r="A29" s="233" t="s">
        <v>371</v>
      </c>
      <c r="B29" s="199" t="str">
        <f>IF(OR(D$14="Nee",D$15="Nee"),"Deze vraag hoeft u niet te beantwoorden","Heeft de pensioenuitvoerder een stochastische ALM-analyse verricht om de effecten (pensioenuitkeringen in percentielen, grootte van spreidingsvermogen in percentielen, mate van herverdeling) van de spreidingsmethodiek inzichtelijk te maken?")</f>
        <v>Heeft de pensioenuitvoerder een stochastische ALM-analyse verricht om de effecten (pensioenuitkeringen in percentielen, grootte van spreidingsvermogen in percentielen, mate van herverdeling) van de spreidingsmethodiek inzichtelijk te maken?</v>
      </c>
      <c r="C29" s="176" t="s">
        <v>372</v>
      </c>
      <c r="D29" s="375" t="s">
        <v>12</v>
      </c>
      <c r="E29" s="434"/>
      <c r="F29" s="111">
        <v>1</v>
      </c>
    </row>
    <row r="30" spans="1:21" ht="30">
      <c r="A30" s="233" t="s">
        <v>373</v>
      </c>
      <c r="B30" s="199" t="str">
        <f>IF(OR(D$14="Nee",D$15="Nee"),"Deze vraag hoeft u niet te beantwoorden","Hoe heeft de pensioenuitvoerder de keuzes en vormgeving  van de spreidingsmethodiek met de uitkomsten van de stochastische ALM-analyse onderbouwd?")</f>
        <v>Hoe heeft de pensioenuitvoerder de keuzes en vormgeving  van de spreidingsmethodiek met de uitkomsten van de stochastische ALM-analyse onderbouwd?</v>
      </c>
      <c r="C30" s="176" t="s">
        <v>372</v>
      </c>
      <c r="D30" s="375"/>
      <c r="E30" s="434"/>
      <c r="F30" s="111">
        <v>1</v>
      </c>
    </row>
    <row r="31" spans="1:21" ht="15.75" thickBot="1">
      <c r="A31" s="693" t="s">
        <v>374</v>
      </c>
      <c r="B31" s="627" t="str">
        <f>IF(OR(D$14="Nee",D$15="Nee"),"","Het fonds laat in de tabel hiernaast zien hoe een fictief resterend financieel resultaat van +5% op t = 0 en een fictief resterend financieel resultaat van -2% op t = 1 doorwerkt in de procentuele aanpassingen ") &amp; IF(OR(D$14="Nee",D$15="Nee"),"","in de pensioenuitkeringen over de gehanteerde spreidingstermijn. Daarbij wordt verondersteld dat er geen financieel resultaat is in de volgende periodes.")</f>
        <v>Het fonds laat in de tabel hiernaast zien hoe een fictief resterend financieel resultaat van +5% op t = 0 en een fictief resterend financieel resultaat van -2% op t = 1 doorwerkt in de procentuele aanpassingen in de pensioenuitkeringen over de gehanteerde spreidingstermijn. Daarbij wordt verondersteld dat er geen financieel resultaat is in de volgende periodes.</v>
      </c>
      <c r="C31" s="191" t="s">
        <v>372</v>
      </c>
      <c r="D31" s="594"/>
      <c r="E31" s="739"/>
      <c r="F31" s="111">
        <v>1</v>
      </c>
      <c r="J31" s="313" t="s">
        <v>375</v>
      </c>
    </row>
    <row r="32" spans="1:21">
      <c r="A32" s="610"/>
      <c r="B32" s="653"/>
      <c r="C32" s="178" t="s">
        <v>376</v>
      </c>
      <c r="D32" s="593"/>
      <c r="E32" s="740"/>
      <c r="J32" s="528" t="s">
        <v>377</v>
      </c>
      <c r="K32" s="529">
        <v>1</v>
      </c>
      <c r="L32" s="529">
        <v>2</v>
      </c>
      <c r="M32" s="529">
        <v>3</v>
      </c>
      <c r="N32" s="529">
        <v>4</v>
      </c>
      <c r="O32" s="529">
        <v>5</v>
      </c>
      <c r="P32" s="529">
        <v>6</v>
      </c>
      <c r="Q32" s="529">
        <v>7</v>
      </c>
      <c r="R32" s="529">
        <v>8</v>
      </c>
      <c r="S32" s="529">
        <v>9</v>
      </c>
      <c r="T32" s="529">
        <v>10</v>
      </c>
      <c r="U32" s="530">
        <v>11</v>
      </c>
    </row>
    <row r="33" spans="1:21">
      <c r="A33" s="610"/>
      <c r="B33" s="653"/>
      <c r="C33" s="178"/>
      <c r="D33" s="593"/>
      <c r="E33" s="740"/>
      <c r="J33" s="531" t="s">
        <v>378</v>
      </c>
      <c r="K33" s="533"/>
      <c r="L33" s="533"/>
      <c r="M33" s="533"/>
      <c r="N33" s="533"/>
      <c r="O33" s="533"/>
      <c r="P33" s="533"/>
      <c r="Q33" s="533"/>
      <c r="R33" s="533"/>
      <c r="S33" s="533"/>
      <c r="T33" s="533"/>
      <c r="U33" s="536" t="s">
        <v>379</v>
      </c>
    </row>
    <row r="34" spans="1:21" ht="30.75" thickBot="1">
      <c r="A34" s="610"/>
      <c r="B34" s="653"/>
      <c r="C34" s="178"/>
      <c r="D34" s="593"/>
      <c r="E34" s="740"/>
      <c r="J34" s="538" t="s">
        <v>380</v>
      </c>
      <c r="K34" s="537" t="s">
        <v>379</v>
      </c>
      <c r="L34" s="534"/>
      <c r="M34" s="534"/>
      <c r="N34" s="534"/>
      <c r="O34" s="534"/>
      <c r="P34" s="534"/>
      <c r="Q34" s="534"/>
      <c r="R34" s="534"/>
      <c r="S34" s="534"/>
      <c r="T34" s="534"/>
      <c r="U34" s="535"/>
    </row>
    <row r="35" spans="1:21">
      <c r="A35" s="610"/>
      <c r="B35" s="653"/>
      <c r="C35" s="178"/>
      <c r="D35" s="593"/>
      <c r="E35" s="740"/>
      <c r="J35" s="532"/>
    </row>
    <row r="36" spans="1:21">
      <c r="A36" s="610"/>
      <c r="B36" s="653"/>
      <c r="C36" s="178"/>
      <c r="D36" s="593"/>
      <c r="E36" s="740"/>
      <c r="J36" s="532"/>
    </row>
    <row r="37" spans="1:21" ht="30">
      <c r="A37" s="219">
        <v>3</v>
      </c>
      <c r="B37" s="165" t="s">
        <v>381</v>
      </c>
      <c r="C37" s="155"/>
      <c r="D37" s="161"/>
      <c r="E37" s="149"/>
    </row>
    <row r="38" spans="1:21" ht="45">
      <c r="A38" s="249" t="s">
        <v>182</v>
      </c>
      <c r="B38" s="242" t="str">
        <f>IF(D8="Directe methode","Deze vraag hoeft u niet te beantwoorden","Wat is de beoogde mate van renteafdekking en hoe is dit kwantitatief (met stochastische ALM analyse) onderbouwd?  Graag ontvangen we de mate van renteafdekking conform de algemene definitie.")</f>
        <v>Wat is de beoogde mate van renteafdekking en hoe is dit kwantitatief (met stochastische ALM analyse) onderbouwd?  Graag ontvangen we de mate van renteafdekking conform de algemene definitie.</v>
      </c>
      <c r="C38" s="185" t="s">
        <v>382</v>
      </c>
      <c r="D38" s="374"/>
      <c r="E38" s="436"/>
      <c r="F38" s="111">
        <f>IF(D$8="Directe methode",0,1)</f>
        <v>1</v>
      </c>
    </row>
    <row r="39" spans="1:21" ht="30">
      <c r="A39" s="494" t="s">
        <v>186</v>
      </c>
      <c r="B39" s="473" t="str">
        <f>IF(D8="Directe methode","Deze vraag hoeft u niet te beantwoorden","Graag ontvangt DNB de onderbouwing per beleggingscategorie in de collectieve portefeuille die bijdraagt aan de bescherming tegen renterisico en in welke mate een categorie hieraan bijdraagt.")</f>
        <v>Graag ontvangt DNB de onderbouwing per beleggingscategorie in de collectieve portefeuille die bijdraagt aan de bescherming tegen renterisico en in welke mate een categorie hieraan bijdraagt.</v>
      </c>
      <c r="C39" s="201" t="s">
        <v>131</v>
      </c>
      <c r="D39" s="376"/>
      <c r="E39" s="377"/>
      <c r="F39" s="111">
        <f>IF(D$8="Directe methode",0,1)</f>
        <v>1</v>
      </c>
    </row>
    <row r="40" spans="1:21" ht="30">
      <c r="A40" s="219">
        <v>4</v>
      </c>
      <c r="B40" s="165" t="s">
        <v>383</v>
      </c>
      <c r="C40" s="155"/>
      <c r="D40" s="161"/>
      <c r="E40" s="149"/>
    </row>
    <row r="41" spans="1:21" ht="45">
      <c r="A41" s="249" t="s">
        <v>192</v>
      </c>
      <c r="B41" s="242" t="str">
        <f>IF(D8="Indirecte methode","Deze vraag hoeft u niet te beantwoorden","Wat is de beoogde mate van renteafdekking en hoe is dit kwantitatief (met stochastische ALM analyse) onderbouwd?  Graag ontvangen we de mate van renteafdekking conform de eigen definitie (zie vraag 1.2) en de algemene definitie.")</f>
        <v>Wat is de beoogde mate van renteafdekking en hoe is dit kwantitatief (met stochastische ALM analyse) onderbouwd?  Graag ontvangen we de mate van renteafdekking conform de eigen definitie (zie vraag 1.2) en de algemene definitie.</v>
      </c>
      <c r="C41" s="185" t="s">
        <v>384</v>
      </c>
      <c r="D41" s="374"/>
      <c r="E41" s="436"/>
      <c r="F41" s="111">
        <f>IF(D$8="Indirecte methode",0,1)</f>
        <v>1</v>
      </c>
    </row>
    <row r="42" spans="1:21" ht="46.5" customHeight="1">
      <c r="A42" s="233" t="s">
        <v>194</v>
      </c>
      <c r="B42" s="199" t="str">
        <f>IF(D8="Indirecte methode","Deze vraag hoeft u niet te beantwoorden",G42)</f>
        <v>Hoe definieert het pensioenfonds het nominale [en indien van toepassing, het reële] renterisico?</v>
      </c>
      <c r="C42" s="176" t="s">
        <v>385</v>
      </c>
      <c r="D42" s="375"/>
      <c r="E42" s="434"/>
      <c r="F42" s="111">
        <f>IF(D$8="Indirecte methode",0,1)</f>
        <v>1</v>
      </c>
      <c r="G42" s="306" t="s">
        <v>386</v>
      </c>
    </row>
    <row r="43" spans="1:21">
      <c r="A43" s="233" t="s">
        <v>196</v>
      </c>
      <c r="B43" s="199" t="str">
        <f>IF(D8="Indirecte methode","Deze vraag hoeft u niet te beantwoorden","In hoeverre bevat de gekozen renterisicomaatstaf kredietrisico?")</f>
        <v>In hoeverre bevat de gekozen renterisicomaatstaf kredietrisico?</v>
      </c>
      <c r="C43" s="176" t="s">
        <v>385</v>
      </c>
      <c r="D43" s="375"/>
      <c r="E43" s="434"/>
      <c r="F43" s="111">
        <f t="shared" ref="F43:F44" si="0">IF(D$8="Indirecte methode",0,1)</f>
        <v>1</v>
      </c>
    </row>
    <row r="44" spans="1:21">
      <c r="A44" s="693" t="s">
        <v>387</v>
      </c>
      <c r="B44" s="627" t="str">
        <f>IF(D8="Indirecte methode","Deze vraag hoeft u niet te beantwoorden","Graag ontvangt DNB de onderbouwing per beleggingscategorie in de beschermingsportefeuille en in welke mate een categorie bijdraagt aan de bescherming tegen renterisico.")</f>
        <v>Graag ontvangt DNB de onderbouwing per beleggingscategorie in de beschermingsportefeuille en in welke mate een categorie bijdraagt aan de bescherming tegen renterisico.</v>
      </c>
      <c r="C44" s="191" t="s">
        <v>388</v>
      </c>
      <c r="D44" s="594"/>
      <c r="E44" s="595"/>
      <c r="F44" s="111">
        <f t="shared" si="0"/>
        <v>1</v>
      </c>
    </row>
    <row r="45" spans="1:21" ht="30">
      <c r="A45" s="590"/>
      <c r="B45" s="692"/>
      <c r="C45" s="326" t="s">
        <v>131</v>
      </c>
      <c r="D45" s="677"/>
      <c r="E45" s="677"/>
    </row>
    <row r="46" spans="1:21">
      <c r="A46" s="219">
        <v>5</v>
      </c>
      <c r="B46" s="157" t="s">
        <v>389</v>
      </c>
      <c r="C46" s="157"/>
      <c r="D46" s="161"/>
      <c r="E46" s="149"/>
    </row>
    <row r="47" spans="1:21">
      <c r="A47" s="249"/>
      <c r="B47" s="243" t="s">
        <v>390</v>
      </c>
      <c r="C47" s="244"/>
      <c r="D47" s="374"/>
      <c r="E47" s="436"/>
    </row>
    <row r="48" spans="1:21" ht="30">
      <c r="A48" s="233" t="s">
        <v>198</v>
      </c>
      <c r="B48" s="199" t="s">
        <v>391</v>
      </c>
      <c r="C48" s="171" t="s">
        <v>392</v>
      </c>
      <c r="D48" s="375"/>
      <c r="E48" s="434"/>
      <c r="F48" s="111">
        <v>1</v>
      </c>
    </row>
    <row r="49" spans="1:6">
      <c r="A49" s="233" t="s">
        <v>393</v>
      </c>
      <c r="B49" s="199" t="s">
        <v>394</v>
      </c>
      <c r="C49" s="245" t="s">
        <v>395</v>
      </c>
      <c r="D49" s="375" t="s">
        <v>12</v>
      </c>
      <c r="E49" s="434"/>
      <c r="F49" s="111">
        <v>1</v>
      </c>
    </row>
    <row r="50" spans="1:6" ht="30">
      <c r="A50" s="233" t="s">
        <v>396</v>
      </c>
      <c r="B50" s="199" t="str">
        <f>IF(D49="Nee","Deze vraag hoeft u niet te beantwoorden","Hoe definieert het fonds inflatierisico? Licht daarbij toe welke benchmark of verwachte inflatie wordt gehanteerd.")</f>
        <v>Hoe definieert het fonds inflatierisico? Licht daarbij toe welke benchmark of verwachte inflatie wordt gehanteerd.</v>
      </c>
      <c r="C50" s="245" t="s">
        <v>395</v>
      </c>
      <c r="D50" s="375"/>
      <c r="E50" s="434"/>
      <c r="F50" s="111">
        <f>IF(D49="Nee",0,1)</f>
        <v>1</v>
      </c>
    </row>
    <row r="51" spans="1:6" ht="48" customHeight="1">
      <c r="A51" s="233" t="s">
        <v>397</v>
      </c>
      <c r="B51" s="199" t="str">
        <f>IF(D49="Nee","Deze vraag hoeft u niet te beantwoorden","Indien het fonds (gedeeltelijk) bescherming biedt voor onverwachte inflatie via de solidariteitsreserve, wat is de hoogte en onderbouwing van het niveau van onverwachte inflatie dat (gedeeltelijk) wordt afgedekt?")</f>
        <v>Indien het fonds (gedeeltelijk) bescherming biedt voor onverwachte inflatie via de solidariteitsreserve, wat is de hoogte en onderbouwing van het niveau van onverwachte inflatie dat (gedeeltelijk) wordt afgedekt?</v>
      </c>
      <c r="C51" s="245" t="s">
        <v>395</v>
      </c>
      <c r="D51" s="375"/>
      <c r="E51" s="434"/>
      <c r="F51" s="111">
        <f>IF(D49="Nee",0,1)</f>
        <v>1</v>
      </c>
    </row>
    <row r="52" spans="1:6" ht="34.5" customHeight="1">
      <c r="A52" s="233" t="s">
        <v>398</v>
      </c>
      <c r="B52" s="199" t="s">
        <v>399</v>
      </c>
      <c r="C52" s="245" t="s">
        <v>400</v>
      </c>
      <c r="D52" s="375"/>
      <c r="E52" s="434"/>
      <c r="F52" s="111">
        <v>1</v>
      </c>
    </row>
    <row r="53" spans="1:6" ht="29.25" customHeight="1">
      <c r="A53" s="233" t="s">
        <v>401</v>
      </c>
      <c r="B53" s="199" t="s">
        <v>402</v>
      </c>
      <c r="C53" s="246" t="s">
        <v>400</v>
      </c>
      <c r="D53" s="375"/>
      <c r="E53" s="434"/>
      <c r="F53" s="111">
        <v>1</v>
      </c>
    </row>
    <row r="54" spans="1:6" ht="48.95" customHeight="1">
      <c r="A54" s="233" t="s">
        <v>403</v>
      </c>
      <c r="B54" s="199" t="s">
        <v>404</v>
      </c>
      <c r="C54" s="245" t="s">
        <v>400</v>
      </c>
      <c r="D54" s="375"/>
      <c r="E54" s="434"/>
      <c r="F54" s="111">
        <v>1</v>
      </c>
    </row>
    <row r="55" spans="1:6" ht="30" customHeight="1">
      <c r="A55" s="693" t="s">
        <v>405</v>
      </c>
      <c r="B55" s="734" t="s">
        <v>406</v>
      </c>
      <c r="C55" s="183" t="s">
        <v>392</v>
      </c>
      <c r="D55" s="376"/>
      <c r="E55" s="444"/>
      <c r="F55" s="111">
        <v>1</v>
      </c>
    </row>
    <row r="56" spans="1:6">
      <c r="A56" s="736"/>
      <c r="B56" s="735"/>
      <c r="C56" s="178" t="s">
        <v>362</v>
      </c>
      <c r="D56" s="379"/>
      <c r="E56" s="441"/>
    </row>
    <row r="57" spans="1:6">
      <c r="A57" s="693" t="s">
        <v>407</v>
      </c>
      <c r="B57" s="627" t="s">
        <v>408</v>
      </c>
      <c r="C57" s="183" t="s">
        <v>409</v>
      </c>
      <c r="D57" s="593" t="s">
        <v>12</v>
      </c>
      <c r="E57" s="668"/>
      <c r="F57" s="111">
        <v>1</v>
      </c>
    </row>
    <row r="58" spans="1:6" ht="30" customHeight="1">
      <c r="A58" s="736"/>
      <c r="B58" s="629"/>
      <c r="C58" s="247" t="s">
        <v>410</v>
      </c>
      <c r="D58" s="632"/>
      <c r="E58" s="632"/>
    </row>
    <row r="59" spans="1:6" ht="30">
      <c r="A59" s="233" t="s">
        <v>411</v>
      </c>
      <c r="B59" s="199" t="s">
        <v>412</v>
      </c>
      <c r="C59" s="325" t="s">
        <v>413</v>
      </c>
      <c r="D59" s="375"/>
      <c r="E59" s="434"/>
      <c r="F59" s="111">
        <v>1</v>
      </c>
    </row>
    <row r="60" spans="1:6" ht="30">
      <c r="A60" s="233" t="s">
        <v>414</v>
      </c>
      <c r="B60" s="199" t="s">
        <v>415</v>
      </c>
      <c r="C60" s="248" t="s">
        <v>413</v>
      </c>
      <c r="D60" s="379"/>
      <c r="E60" s="434"/>
      <c r="F60" s="111">
        <v>1</v>
      </c>
    </row>
    <row r="61" spans="1:6" ht="30">
      <c r="A61" s="494" t="s">
        <v>416</v>
      </c>
      <c r="B61" s="321" t="s">
        <v>417</v>
      </c>
      <c r="C61" s="191" t="s">
        <v>418</v>
      </c>
      <c r="D61" s="376"/>
      <c r="E61" s="444"/>
      <c r="F61" s="111">
        <v>1</v>
      </c>
    </row>
    <row r="62" spans="1:6" ht="45">
      <c r="A62" s="233" t="s">
        <v>419</v>
      </c>
      <c r="B62" s="199" t="s">
        <v>420</v>
      </c>
      <c r="C62" s="264" t="s">
        <v>421</v>
      </c>
      <c r="D62" s="375" t="s">
        <v>12</v>
      </c>
      <c r="E62" s="434"/>
      <c r="F62" s="111">
        <v>1</v>
      </c>
    </row>
    <row r="63" spans="1:6" ht="30">
      <c r="A63" s="233" t="s">
        <v>422</v>
      </c>
      <c r="B63" s="199" t="s">
        <v>423</v>
      </c>
      <c r="C63" s="264" t="s">
        <v>424</v>
      </c>
      <c r="D63" s="376"/>
      <c r="E63" s="434"/>
      <c r="F63" s="111">
        <v>1</v>
      </c>
    </row>
    <row r="64" spans="1:6" ht="30">
      <c r="A64" s="233" t="s">
        <v>425</v>
      </c>
      <c r="B64" s="199" t="s">
        <v>426</v>
      </c>
      <c r="C64" s="264" t="s">
        <v>424</v>
      </c>
      <c r="D64" s="376"/>
      <c r="E64" s="434"/>
      <c r="F64" s="111">
        <v>1</v>
      </c>
    </row>
    <row r="65" spans="1:6">
      <c r="A65" s="233" t="s">
        <v>427</v>
      </c>
      <c r="B65" s="199" t="s">
        <v>428</v>
      </c>
      <c r="C65" s="264" t="s">
        <v>424</v>
      </c>
      <c r="D65" s="376"/>
      <c r="E65" s="434"/>
      <c r="F65" s="111">
        <v>1</v>
      </c>
    </row>
    <row r="66" spans="1:6" ht="30">
      <c r="A66" s="233" t="s">
        <v>429</v>
      </c>
      <c r="B66" s="199" t="s">
        <v>430</v>
      </c>
      <c r="C66" s="264" t="s">
        <v>424</v>
      </c>
      <c r="D66" s="376"/>
      <c r="E66" s="434"/>
      <c r="F66" s="111">
        <v>1</v>
      </c>
    </row>
    <row r="67" spans="1:6" ht="45">
      <c r="A67" s="233" t="s">
        <v>431</v>
      </c>
      <c r="B67" s="199" t="s">
        <v>432</v>
      </c>
      <c r="C67" s="264" t="s">
        <v>424</v>
      </c>
      <c r="D67" s="376"/>
      <c r="E67" s="434"/>
      <c r="F67" s="111">
        <v>1</v>
      </c>
    </row>
    <row r="68" spans="1:6" ht="30">
      <c r="A68" s="233" t="s">
        <v>433</v>
      </c>
      <c r="B68" s="199" t="s">
        <v>434</v>
      </c>
      <c r="C68" s="264" t="s">
        <v>424</v>
      </c>
      <c r="D68" s="376"/>
      <c r="E68" s="434"/>
      <c r="F68" s="111">
        <v>1</v>
      </c>
    </row>
    <row r="69" spans="1:6" ht="45">
      <c r="A69" s="233" t="s">
        <v>435</v>
      </c>
      <c r="B69" s="199" t="s">
        <v>436</v>
      </c>
      <c r="C69" s="264" t="s">
        <v>421</v>
      </c>
      <c r="D69" s="375"/>
      <c r="E69" s="434"/>
      <c r="F69" s="111">
        <v>1</v>
      </c>
    </row>
    <row r="70" spans="1:6" ht="45">
      <c r="A70" s="233" t="s">
        <v>437</v>
      </c>
      <c r="B70" s="199" t="s">
        <v>438</v>
      </c>
      <c r="C70" s="264" t="s">
        <v>421</v>
      </c>
      <c r="D70" s="375"/>
      <c r="E70" s="434"/>
      <c r="F70" s="111">
        <v>1</v>
      </c>
    </row>
    <row r="71" spans="1:6" ht="36" customHeight="1">
      <c r="A71" s="488" t="s">
        <v>439</v>
      </c>
      <c r="B71" s="305" t="s">
        <v>440</v>
      </c>
      <c r="C71" s="174" t="s">
        <v>441</v>
      </c>
      <c r="D71" s="379"/>
      <c r="E71" s="441"/>
      <c r="F71" s="111">
        <v>1</v>
      </c>
    </row>
    <row r="72" spans="1:6">
      <c r="A72" s="219">
        <v>6</v>
      </c>
      <c r="B72" s="165" t="s">
        <v>442</v>
      </c>
      <c r="C72" s="158"/>
      <c r="D72" s="161"/>
      <c r="E72" s="149"/>
    </row>
    <row r="73" spans="1:6">
      <c r="A73" s="570" t="s">
        <v>204</v>
      </c>
      <c r="B73" s="738" t="s">
        <v>443</v>
      </c>
      <c r="C73" s="171" t="s">
        <v>444</v>
      </c>
      <c r="D73" s="574" t="s">
        <v>12</v>
      </c>
      <c r="E73" s="698"/>
      <c r="F73" s="111">
        <v>1</v>
      </c>
    </row>
    <row r="74" spans="1:6">
      <c r="A74" s="736"/>
      <c r="B74" s="629"/>
      <c r="C74" s="174" t="s">
        <v>445</v>
      </c>
      <c r="D74" s="632"/>
      <c r="E74" s="632"/>
    </row>
    <row r="75" spans="1:6">
      <c r="A75" s="693" t="s">
        <v>206</v>
      </c>
      <c r="B75" s="592" t="str">
        <f>IF(D73="Nee","Deze vraag hoeft u niet te beantwoorden","Graag ontvangt DNB de onderbouwing voor het opheffen van de leenrestrictie en de mate waarin de leenstrictie wordt opgeheven")</f>
        <v>Graag ontvangt DNB de onderbouwing voor het opheffen van de leenrestrictie en de mate waarin de leenstrictie wordt opgeheven</v>
      </c>
      <c r="C75" s="191" t="s">
        <v>444</v>
      </c>
      <c r="D75" s="594"/>
      <c r="E75" s="595"/>
      <c r="F75" s="111">
        <f>IF(D$73="Nee",0,1)</f>
        <v>1</v>
      </c>
    </row>
    <row r="76" spans="1:6">
      <c r="A76" s="736"/>
      <c r="B76" s="573"/>
      <c r="C76" s="171" t="s">
        <v>445</v>
      </c>
      <c r="D76" s="575"/>
      <c r="E76" s="737"/>
    </row>
    <row r="77" spans="1:6">
      <c r="A77" s="233" t="s">
        <v>207</v>
      </c>
      <c r="B77" s="199" t="str">
        <f>IF(D73="Nee","Deze vraag hoeft u niet te beantwoorden","Is de blootstelling aan beleggingsrisico gemaximeerd op 150%?")</f>
        <v>Is de blootstelling aan beleggingsrisico gemaximeerd op 150%?</v>
      </c>
      <c r="C77" s="246" t="s">
        <v>446</v>
      </c>
      <c r="D77" s="375" t="s">
        <v>12</v>
      </c>
      <c r="E77" s="434"/>
      <c r="F77" s="111">
        <f t="shared" ref="F77:F78" si="1">IF(D$73="Nee",0,1)</f>
        <v>1</v>
      </c>
    </row>
    <row r="78" spans="1:6" ht="46.5" customHeight="1">
      <c r="A78" s="233" t="s">
        <v>208</v>
      </c>
      <c r="B78" s="199" t="str">
        <f>IF(D73="Nee","Deze vraag hoeft u niet te beantwoorden","Indien het pensioenfonds bepaalde leeftijdscohorten effectief blootstelt aan meer dan 100% beleggingsrisico, heeft het fonds deze blootstelling van meer dan 100% onderbouwd met een stochastische ALM-scenarioanalyse?")</f>
        <v>Indien het pensioenfonds bepaalde leeftijdscohorten effectief blootstelt aan meer dan 100% beleggingsrisico, heeft het fonds deze blootstelling van meer dan 100% onderbouwd met een stochastische ALM-scenarioanalyse?</v>
      </c>
      <c r="C78" s="246" t="s">
        <v>447</v>
      </c>
      <c r="D78" s="375" t="s">
        <v>12</v>
      </c>
      <c r="E78" s="434"/>
      <c r="F78" s="111">
        <f t="shared" si="1"/>
        <v>1</v>
      </c>
    </row>
    <row r="79" spans="1:6" ht="46.5" customHeight="1">
      <c r="A79" s="546" t="s">
        <v>209</v>
      </c>
      <c r="B79" s="200" t="s">
        <v>448</v>
      </c>
      <c r="C79" s="193" t="s">
        <v>449</v>
      </c>
      <c r="D79" s="378"/>
      <c r="E79" s="435"/>
      <c r="F79" s="111">
        <v>1</v>
      </c>
    </row>
  </sheetData>
  <sheetProtection algorithmName="SHA-512" hashValue="7IMQzXC2uYNWWpzEKEBf0O2xX9BvsLsvAyKxDXUYC3NvHMkn+DMedQ2gacRcyZNYxxKciaEruAauUHqbgShuuQ==" saltValue="FE8rSekY0eyTub1IDS9IYQ==" spinCount="100000" sheet="1" objects="1" scenarios="1"/>
  <mergeCells count="32">
    <mergeCell ref="B2:C2"/>
    <mergeCell ref="A57:A58"/>
    <mergeCell ref="B57:B58"/>
    <mergeCell ref="B31:B36"/>
    <mergeCell ref="B3:C3"/>
    <mergeCell ref="A44:A45"/>
    <mergeCell ref="B44:B45"/>
    <mergeCell ref="D44:D45"/>
    <mergeCell ref="E44:E45"/>
    <mergeCell ref="A17:A18"/>
    <mergeCell ref="B17:B18"/>
    <mergeCell ref="D23:D24"/>
    <mergeCell ref="E23:E24"/>
    <mergeCell ref="D17:D18"/>
    <mergeCell ref="E17:E18"/>
    <mergeCell ref="A23:A24"/>
    <mergeCell ref="B23:B24"/>
    <mergeCell ref="A31:A36"/>
    <mergeCell ref="D31:D36"/>
    <mergeCell ref="E31:E36"/>
    <mergeCell ref="D57:D58"/>
    <mergeCell ref="E57:E58"/>
    <mergeCell ref="B55:B56"/>
    <mergeCell ref="A55:A56"/>
    <mergeCell ref="A75:A76"/>
    <mergeCell ref="B75:B76"/>
    <mergeCell ref="D75:D76"/>
    <mergeCell ref="E75:E76"/>
    <mergeCell ref="A73:A74"/>
    <mergeCell ref="B73:B74"/>
    <mergeCell ref="D73:D74"/>
    <mergeCell ref="E73:E74"/>
  </mergeCells>
  <conditionalFormatting sqref="B10">
    <cfRule type="containsText" dxfId="128" priority="26" operator="containsText" text="niet te beantwoorden">
      <formula>NOT(ISERROR(SEARCH("niet te beantwoorden",B10)))</formula>
    </cfRule>
  </conditionalFormatting>
  <conditionalFormatting sqref="B15:B16">
    <cfRule type="containsText" dxfId="127" priority="1" operator="containsText" text="niet te beantwoorden">
      <formula>NOT(ISERROR(SEARCH("niet te beantwoorden",B15)))</formula>
    </cfRule>
  </conditionalFormatting>
  <conditionalFormatting sqref="B19">
    <cfRule type="containsText" dxfId="126" priority="23" operator="containsText" text="niet te beantwoorden">
      <formula>NOT(ISERROR(SEARCH("niet te beantwoorden",B19)))</formula>
    </cfRule>
  </conditionalFormatting>
  <conditionalFormatting sqref="B38:B39">
    <cfRule type="containsText" dxfId="125" priority="21" operator="containsText" text="niet te beantwoorden">
      <formula>NOT(ISERROR(SEARCH("niet te beantwoorden",B38)))</formula>
    </cfRule>
  </conditionalFormatting>
  <conditionalFormatting sqref="B41:B44">
    <cfRule type="containsText" dxfId="124" priority="17" operator="containsText" text="niet te beantwoorden">
      <formula>NOT(ISERROR(SEARCH("niet te beantwoorden",B41)))</formula>
    </cfRule>
  </conditionalFormatting>
  <conditionalFormatting sqref="B50:B55">
    <cfRule type="containsText" dxfId="123" priority="5" operator="containsText" text="niet te beantwoorden">
      <formula>NOT(ISERROR(SEARCH("niet te beantwoorden",B50)))</formula>
    </cfRule>
  </conditionalFormatting>
  <conditionalFormatting sqref="B51:B55">
    <cfRule type="expression" dxfId="122" priority="6">
      <formula>#REF!="Flexibel"</formula>
    </cfRule>
    <cfRule type="expression" dxfId="121" priority="7">
      <formula>#REF!="Solidair"</formula>
    </cfRule>
  </conditionalFormatting>
  <conditionalFormatting sqref="B62:B68">
    <cfRule type="expression" dxfId="120" priority="4">
      <formula>#REF!="Flexibel"</formula>
    </cfRule>
  </conditionalFormatting>
  <conditionalFormatting sqref="B69:B70">
    <cfRule type="expression" dxfId="119" priority="2">
      <formula>#REF!="Flexibel"</formula>
    </cfRule>
  </conditionalFormatting>
  <conditionalFormatting sqref="B71">
    <cfRule type="expression" dxfId="118" priority="28">
      <formula>#REF!="Solidair"</formula>
    </cfRule>
  </conditionalFormatting>
  <conditionalFormatting sqref="B75:B79">
    <cfRule type="containsText" dxfId="117" priority="14" operator="containsText" text="niet te beantwoorden">
      <formula>NOT(ISERROR(SEARCH("niet te beantwoorden",B75)))</formula>
    </cfRule>
  </conditionalFormatting>
  <conditionalFormatting sqref="B3:C3">
    <cfRule type="containsText" dxfId="116" priority="12" operator="containsText" text="niet in te vullen">
      <formula>NOT(ISERROR(SEARCH("niet in te vullen",B3)))</formula>
    </cfRule>
    <cfRule type="containsText" dxfId="115" priority="13" operator="containsText" text="niet in te vullen">
      <formula>NOT(ISERROR(SEARCH("niet in te vullen",B3)))</formula>
    </cfRule>
  </conditionalFormatting>
  <conditionalFormatting sqref="B46:C47 B48:B55 B57 B59:B61">
    <cfRule type="expression" dxfId="114" priority="27">
      <formula>#REF!="Flexibel"</formula>
    </cfRule>
  </conditionalFormatting>
  <dataValidations count="4">
    <dataValidation type="list" allowBlank="1" showInputMessage="1" showErrorMessage="1" sqref="D57 D78" xr:uid="{AC43E707-EC65-4EA1-A2A9-3BA7C37E3D7C}">
      <formula1>"Maak keuze, Ja, Nee, n.v.t."</formula1>
    </dataValidation>
    <dataValidation type="list" allowBlank="1" showInputMessage="1" showErrorMessage="1" sqref="D8" xr:uid="{843EB6B0-C958-4738-B8B1-D32B9E6C8D38}">
      <formula1>"Maak keuze, Directe methode, Indirecte methode"</formula1>
    </dataValidation>
    <dataValidation type="list" allowBlank="1" showInputMessage="1" showErrorMessage="1" sqref="D14:D15 D11 D73:D74 D77 D49 D29 D22" xr:uid="{537A9F53-4C6B-4B1F-9D71-35D18947DA96}">
      <formula1>"Maak keuze, Ja, Nee"</formula1>
    </dataValidation>
    <dataValidation type="list" allowBlank="1" showInputMessage="1" showErrorMessage="1" sqref="D62" xr:uid="{E384FC33-C7F9-4109-9874-6C569482210B}">
      <formula1>"Maak keuze, Kwantitatieve scenario-analyse, Stochastische ALM-analyse, Zowel een kwantitatieve scenario-analyse als een stochastische ALM-analyse"</formula1>
    </dataValidation>
  </dataValidations>
  <hyperlinks>
    <hyperlink ref="C8" r:id="rId1" display="https://wetten.overheid.nl/jci1.3:c:BWBR0020892&amp;hoofdstuk=1a&amp;artikel=1c&amp;z=2023-07-01&amp;g=2023-07-01" xr:uid="{A2AA8885-BDF5-47C6-A48F-152B4EEE72F5}"/>
    <hyperlink ref="C14" r:id="rId2" display="https://wetten.overheid.nl/jci1.3:c:BWBR0020809&amp;hoofdstuk=2&amp;paragraaf=2.2&amp;artikel=10a&amp;z=2023-07-01&amp;g=2023-07-01" xr:uid="{4AAB382E-2436-40DA-9E82-3353A08329BB}"/>
    <hyperlink ref="C16" r:id="rId3" display="https://wetten.overheid.nl/jci1.3:c:BWBR0020809&amp;hoofdstuk=2&amp;paragraaf=2.2&amp;artikel=10a&amp;z=2023-07-01&amp;g=2023-07-01" xr:uid="{804B7FA7-F79F-48D2-9E6F-24C2CB1CB3E4}"/>
    <hyperlink ref="C20" r:id="rId4" display="https://wetten.overheid.nl/jci1.3:c:BWBR0020809&amp;hoofdstuk=4&amp;paragraaf=4.3&amp;artikel=63a&amp;z=2023-07-01&amp;g=2023-07-01" xr:uid="{29FD31A9-94BA-49E0-93D3-8B58713B428E}"/>
    <hyperlink ref="C38" r:id="rId5" display="https://wetten.overheid.nl/jci1.3:c:BWBR0020892&amp;hoofdstuk=1a&amp;artikel=1c&amp;z=2023-07-01&amp;g=2023-07-01" xr:uid="{4E839DA0-2C02-4CAE-9C37-293B0D9A137A}"/>
    <hyperlink ref="C41" r:id="rId6" display="https://wetten.overheid.nl/jci1.3:c:BWBR0020892&amp;hoofdstuk=1a&amp;artikel=1c&amp;z=2023-07-01&amp;g=2023-07-01" xr:uid="{B6EA4B1E-1A85-4DE1-A826-8C59F162029D}"/>
    <hyperlink ref="C42" r:id="rId7" display="https://wetten.overheid.nl/jci1.3:c:BWBR0020892&amp;hoofdstuk=1a&amp;artikel=1c&amp;z=2023-07-01&amp;g=2023-07-01" xr:uid="{BE1D8E2A-A744-4BF7-AE55-16ED214F17B0}"/>
    <hyperlink ref="C43" r:id="rId8" display="https://wetten.overheid.nl/jci1.3:c:BWBR0020892&amp;hoofdstuk=1a&amp;artikel=1c&amp;z=2023-07-01&amp;g=2023-07-01" xr:uid="{F1F277F6-7D3C-47EB-873C-8C6278521E3B}"/>
    <hyperlink ref="C48" r:id="rId9" display="https://wetten.overheid.nl/jci1.3:c:BWBR0020809&amp;hoofdstuk=2&amp;paragraaf=2.2&amp;artikel=10d&amp;z=2023-07-01&amp;g=2023-07-01" xr:uid="{5ABD1B4B-8A14-4F6D-B118-A35705C6A1E6}"/>
    <hyperlink ref="C52" r:id="rId10" display="https://wetten.overheid.nl/jci1.3:c:BWBR0020809&amp;hoofdstuk=2&amp;paragraaf=2.2&amp;artikel=10d&amp;z=2023-07-01&amp;g=2023-07-01" xr:uid="{F2BA74BD-79F8-4453-BDF6-3A65E081A783}"/>
    <hyperlink ref="C54" r:id="rId11" display="https://wetten.overheid.nl/jci1.3:c:BWBR0020809&amp;hoofdstuk=2&amp;paragraaf=2.2&amp;artikel=10d&amp;z=2023-07-01&amp;g=2023-07-01" xr:uid="{C9689366-4715-4C6B-876F-23AF632CD61C}"/>
    <hyperlink ref="C53" r:id="rId12" display="https://wetten.overheid.nl/jci1.3:c:BWBR0020809&amp;hoofdstuk=2&amp;paragraaf=2.2&amp;artikel=10d&amp;z=2023-07-01&amp;g=2023-07-01" xr:uid="{2691BBAF-6787-4E05-9F64-F13C7FF7F540}"/>
    <hyperlink ref="C58" r:id="rId13" display="https://wetten.overheid.nl/jci1.3:c:BWBR0020809&amp;hoofdstuk=6b&amp;paragraaf=6b.5&amp;artikel=150n&amp;z=2023-07-01&amp;g=2023-07-01" xr:uid="{DC5B417D-EB6A-4A55-AE24-B7A031A38D44}"/>
    <hyperlink ref="C57" r:id="rId14" display="https://wetten.overheid.nl/jci1.3:c:BWBR0020809&amp;hoofdstuk=2&amp;paragraaf=2.2&amp;artikel=10d&amp;z=2023-07-01&amp;g=2023-07-01" xr:uid="{BD6CA470-2C8A-4EAB-AC6E-6B3A8BA777C3}"/>
    <hyperlink ref="C61" r:id="rId15" display="https://wetten.overheid.nl/jci1.3:c:BWBR0020892&amp;hoofdstuk=1a&amp;artikel=1h&amp;z=2023-07-01&amp;g=2023-07-01" xr:uid="{06779D58-3DA1-4DA4-857D-A0C0E3CF2B04}"/>
    <hyperlink ref="C49" r:id="rId16" display="https://wetten.overheid.nl/jci1.3:c:BWBR0020892&amp;hoofdstuk=1a&amp;artikel=1h&amp;z=2023-07-01&amp;g=2023-07-01" xr:uid="{519AA3B6-1F9D-4B00-9570-F21B20B2229C}"/>
    <hyperlink ref="C50" r:id="rId17" display="https://wetten.overheid.nl/jci1.3:c:BWBR0020892&amp;hoofdstuk=1a&amp;artikel=1h&amp;z=2023-07-01&amp;g=2023-07-01" xr:uid="{2CCD0DC0-EBDD-4948-93CE-CCA43766FF0A}"/>
    <hyperlink ref="C51" r:id="rId18" display="https://wetten.overheid.nl/jci1.3:c:BWBR0020892&amp;hoofdstuk=1a&amp;artikel=1h&amp;z=2023-07-01&amp;g=2023-07-01" xr:uid="{33D56298-5A68-4DAA-B05D-D7DCCE18B5C6}"/>
    <hyperlink ref="C71" r:id="rId19" display="https://wetten.overheid.nl/jci1.3:c:BWBR0020892&amp;hoofdstuk=1a&amp;artikel=1h&amp;z=2023-07-01&amp;g=2023-07-01" xr:uid="{AA15DDD1-D5C6-4815-AAF4-3F2C967AAC7A}"/>
    <hyperlink ref="C73" r:id="rId20" display="https://wetten.overheid.nl/jci1.3:c:BWBR0020892&amp;hoofdstuk=1a&amp;artikel=1e&amp;z=2023-07-01&amp;g=2023-07-01" xr:uid="{3112093D-31C1-4991-BF9C-5E5DE229145D}"/>
    <hyperlink ref="C78" r:id="rId21" display="https://wetten.overheid.nl/jci1.3:c:BWBR0020892&amp;hoofdstuk=1a&amp;artikel=1e&amp;z=2023-07-01&amp;g=2023-07-01" xr:uid="{BC0E9CF0-247F-4345-9453-8FD8DCDAE7C4}"/>
    <hyperlink ref="C77" r:id="rId22" display="https://wetten.overheid.nl/jci1.3:c:BWBR0020809&amp;hoofdstuk=6&amp;artikel=135&amp;z=2023-07-01&amp;g=2023-07-01" xr:uid="{CF12AEBD-F160-4316-B789-48ECA134022D}"/>
    <hyperlink ref="C60" r:id="rId23" display="https://wetten.overheid.nl/jci1.3:c:BWBR0048347&amp;artikel=3&amp;z=2023-07-01&amp;g=2023-07-01" xr:uid="{B7AB6FA1-AF6E-4825-9B4A-5F0C649269FA}"/>
    <hyperlink ref="C69" r:id="rId24" display="https://wetten.overheid.nl/jci1.3:c:BWBR0048347&amp;artikel=3&amp;z=2023-07-01&amp;g=2023-07-01" xr:uid="{81AC8064-9432-4735-9565-77A6DE035E45}"/>
    <hyperlink ref="C74" r:id="rId25" display="https://wetten.overheid.nl/jci1.3:c:BWBR0020871&amp;paragraaf=5&amp;artikel=13&amp;z=2023-07-01&amp;g=2023-07-01" xr:uid="{0492E9A6-0E68-48C4-A210-59B56777798C}"/>
    <hyperlink ref="C9" r:id="rId26" display="https://wetten.overheid.nl/jci1.3:c:BWBR0020892&amp;hoofdstuk=1a&amp;artikel=1c&amp;z=2023-07-01&amp;g=2023-07-01" xr:uid="{C1292E92-5D90-4709-94F3-B49BEA508EB5}"/>
    <hyperlink ref="C75" r:id="rId27" display="https://wetten.overheid.nl/jci1.3:c:BWBR0020892&amp;hoofdstuk=1a&amp;artikel=1e&amp;z=2023-07-01&amp;g=2023-07-01" xr:uid="{88F00B69-49BE-4B08-8031-5B5A8A42E7F7}"/>
    <hyperlink ref="C76" r:id="rId28" display="https://wetten.overheid.nl/jci1.3:c:BWBR0020871&amp;paragraaf=5&amp;artikel=13&amp;z=2023-07-01&amp;g=2023-07-01" xr:uid="{702E7515-B7C5-445D-8B4E-C1BFCC4C2A0A}"/>
    <hyperlink ref="C59" r:id="rId29" display="https://wetten.overheid.nl/jci1.3:c:BWBR0048347&amp;artikel=3&amp;z=2023-07-01&amp;g=2023-07-01" xr:uid="{8B15A06C-5733-492A-AA5B-FA86EC2090E0}"/>
    <hyperlink ref="C62" r:id="rId30" display="https://wetten.overheid.nl/jci1.3:c:BWBR0048347&amp;artikel=3&amp;z=2023-07-01&amp;g=2023-07-01" xr:uid="{B5A14317-A706-4B92-8EC4-90C8DD5B719F}"/>
    <hyperlink ref="C70" r:id="rId31" display="https://wetten.overheid.nl/jci1.3:c:BWBR0048347&amp;artikel=3&amp;z=2023-07-01&amp;g=2023-07-01" xr:uid="{FC3FC224-9F5E-4071-8028-30745AC2F4D7}"/>
    <hyperlink ref="C39" r:id="rId32" display="https://www.dnb.nl/voor-de-sector/open-boek-toezicht/sectoren/pensioenfondsen/verzamelpagina-transitie-wet-toekomst-pensioenen/contract/hoe-zorgt-pensioenuitvoerder-voor-beheerste-inrichting-bescherming-tegen-renterisico-solidaire-premieregeling/" xr:uid="{25E24D02-7810-47F8-B1D3-A0A5B71FED3D}"/>
    <hyperlink ref="C44" r:id="rId33" display="https://wetten.overheid.nl/jci1.3:c:BWBR0020892&amp;hoofdstuk=1a&amp;artikel=1c&amp;z=2023-07-01&amp;g=2023-07-01" xr:uid="{AB80DAE3-451D-4AF7-B970-3462E4898B02}"/>
    <hyperlink ref="C45" r:id="rId34" display="https://www.dnb.nl/voor-de-sector/open-boek-toezicht/sectoren/pensioenfondsen/verzamelpagina-transitie-wet-toekomst-pensioenen/contract/hoe-zorgt-pensioenuitvoerder-voor-beheerste-inrichting-bescherming-tegen-renterisico-solidaire-premieregeling/" xr:uid="{5388BAA8-17F2-491A-9193-CAEFCD5BCCDA}"/>
    <hyperlink ref="C63" r:id="rId35" xr:uid="{781EC0FE-61D7-490C-8CF9-4D0091ACC415}"/>
    <hyperlink ref="C64" r:id="rId36" xr:uid="{C24DDC51-FD36-47CC-83D5-12654B945299}"/>
    <hyperlink ref="C65" r:id="rId37" xr:uid="{74BD71AA-372D-4659-876E-22C2EB32D9A2}"/>
    <hyperlink ref="C66" r:id="rId38" xr:uid="{C58BBFD9-F704-4029-BA74-1AED579424A6}"/>
    <hyperlink ref="C67" r:id="rId39" xr:uid="{616AC4C8-6193-4460-91AA-DB8ADCA8D5CC}"/>
    <hyperlink ref="C68" r:id="rId40" xr:uid="{BB9859AC-9AD9-4917-8D17-92D5C3C856B1}"/>
    <hyperlink ref="D6" r:id="rId41" display="Bij dit sjabloon is een invulinstructie beschikbaar." xr:uid="{F41FA7D0-A84F-4087-A6A5-E9EC1DF78E0C}"/>
    <hyperlink ref="C12" r:id="rId42" display="https://wetten.overheid.nl/jci1.3:c:BWBR0020809&amp;hoofdstuk=2&amp;paragraaf=2.2&amp;artikel=10a&amp;z=2023-07-01&amp;g=2023-07-01" xr:uid="{33DE6D93-D8B4-45D5-BB3B-8C40BD8D2629}"/>
    <hyperlink ref="C15" r:id="rId43" display="https://wetten.overheid.nl/jci1.3:c:BWBR0020809&amp;hoofdstuk=4&amp;paragraaf=4.3&amp;artikel=63a&amp;z=2023-07-01&amp;g=2023-07-01" xr:uid="{1DBFA8E5-85AF-41B9-855B-53DF6E402BF1}"/>
    <hyperlink ref="C17" r:id="rId44" display="https://wetten.overheid.nl/jci1.3:c:BWBR0020809&amp;hoofdstuk=2&amp;paragraaf=2.2&amp;artikel=10a&amp;z=2023-07-01&amp;g=2023-07-01" xr:uid="{FD22C3C5-D8BD-4E5E-A758-D2F14609FE20}"/>
    <hyperlink ref="C18" r:id="rId45" display="https://wetten.overheid.nl/jci1.3:c:BWBR0020892&amp;hoofdstuk=1a&amp;artikel=1d&amp;z=2023-07-01&amp;g=2023-07-01" xr:uid="{C5D7115C-BE62-4DFB-B418-D00608AC4DE3}"/>
    <hyperlink ref="C19" r:id="rId46" display="https://wetten.overheid.nl/jci1.3:c:BWBR0020809&amp;hoofdstuk=4&amp;paragraaf=4.3&amp;artikel=63a&amp;z=2023-07-01&amp;g=2023-07-01" xr:uid="{EA174E73-AEDF-4BE6-8C2C-6C3114A22F19}"/>
    <hyperlink ref="C21" r:id="rId47" xr:uid="{2057A73A-6953-4D2A-8193-A7C1C24D0947}"/>
    <hyperlink ref="C23" r:id="rId48" xr:uid="{8BE1AECB-FA91-4DE6-989A-9F5EEBF3D9BF}"/>
    <hyperlink ref="C24" r:id="rId49" display="https://wetten.overheid.nl/jci1.3:c:BWBR0020892&amp;hoofdstuk=1a&amp;artikel=1cb&amp;z=2024-07-12&amp;g=2024-07-12" xr:uid="{A41286D4-7A52-4008-9CE9-78AC0CA9B451}"/>
    <hyperlink ref="C26" r:id="rId50" xr:uid="{4C2EE2B0-D902-43AD-8958-F0605780AC88}"/>
    <hyperlink ref="C27" r:id="rId51" xr:uid="{EAC2A66B-DBFE-4CC6-9243-75DE5AAAF444}"/>
    <hyperlink ref="C28" r:id="rId52" xr:uid="{499734D1-5EDC-4812-B432-984799AC0CE0}"/>
    <hyperlink ref="C29" r:id="rId53" xr:uid="{2774E74A-2EAA-4250-A5A7-1CA357890082}"/>
    <hyperlink ref="C30" r:id="rId54" xr:uid="{FBB6E10C-D534-462C-A034-A863A1CAB180}"/>
    <hyperlink ref="C31" r:id="rId55" xr:uid="{E76FBF46-F99A-418E-A469-9E35FD062EAD}"/>
    <hyperlink ref="C56" r:id="rId56" display="Artikel 1cb, tweede lid BUPW" xr:uid="{1E479A72-9F6D-41B7-BDDA-8123F7964A28}"/>
    <hyperlink ref="C79" r:id="rId57" display="https://wetten.overheid.nl/jci1.3:c:BWBR0020809&amp;hoofdstuk=2&amp;paragraaf=2.2&amp;artikel=10a&amp;z=2023-07-01&amp;g=2023-07-01" xr:uid="{F9D17598-47CA-4114-8FF0-3EAA33808E2D}"/>
    <hyperlink ref="C25" r:id="rId58" display="Artikel 1ca, zevende lid BUPW" xr:uid="{672C96FC-54FA-4811-A0E8-9BA481DC9212}"/>
    <hyperlink ref="C22" r:id="rId59" display="Artikel 1ca, zevende lid BUPW" xr:uid="{EC1F0D3D-F358-4018-A556-3B3FF3B22A95}"/>
    <hyperlink ref="C32" r:id="rId60" display="Artikel 1ca, zevende lid BUPW" xr:uid="{A795A51B-2289-4BAC-92BE-1685A70E2F3B}"/>
    <hyperlink ref="C55" r:id="rId61" display="https://wetten.overheid.nl/jci1.3:c:BWBR0020809&amp;hoofdstuk=2&amp;paragraaf=2.2&amp;artikel=10d&amp;z=2023-07-01&amp;g=2023-07-01" xr:uid="{98CAE63A-7B49-4E11-B360-C3B8A6BDFE35}"/>
  </hyperlinks>
  <pageMargins left="0.25" right="0.25" top="0.75" bottom="0.75" header="0.3" footer="0.3"/>
  <pageSetup paperSize="8" scale="97" fitToHeight="0" orientation="landscape" r:id="rId62"/>
  <rowBreaks count="1" manualBreakCount="1">
    <brk id="7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13DC8-192A-425A-87B4-731B029FFD24}">
  <sheetPr codeName="Blad10">
    <tabColor rgb="FFAFE9C4"/>
    <pageSetUpPr fitToPage="1"/>
  </sheetPr>
  <dimension ref="B2:S79"/>
  <sheetViews>
    <sheetView showGridLines="0" workbookViewId="0">
      <selection activeCell="C7" sqref="C7"/>
    </sheetView>
  </sheetViews>
  <sheetFormatPr defaultRowHeight="15"/>
  <cols>
    <col min="2" max="2" width="28.85546875" customWidth="1"/>
    <col min="3" max="3" width="23.5703125" customWidth="1"/>
    <col min="4" max="4" width="17.140625" customWidth="1"/>
    <col min="5" max="5" width="22.7109375" customWidth="1"/>
    <col min="6" max="6" width="21.140625" customWidth="1"/>
    <col min="9" max="9" width="59.7109375" customWidth="1"/>
  </cols>
  <sheetData>
    <row r="2" spans="2:19">
      <c r="B2" s="744" t="s">
        <v>450</v>
      </c>
      <c r="C2" s="745"/>
      <c r="D2" s="745"/>
      <c r="E2" s="745"/>
      <c r="F2" s="745"/>
      <c r="G2" s="745"/>
      <c r="H2" s="745"/>
      <c r="I2" s="745"/>
      <c r="J2" s="746"/>
    </row>
    <row r="3" spans="2:19" ht="24" customHeight="1">
      <c r="B3" s="672" t="str">
        <f>IF('0. Inhoudsopgave'!C12="Flexibele premieregeling","Dit tabblad hoeft u niet in te vullen",K3)</f>
        <v>De vragen in dit sjabloon zijn gebaseerd op artikel 46b, eerste lid, sub a t/m e BUPW.</v>
      </c>
      <c r="C3" s="672"/>
      <c r="D3" s="672"/>
      <c r="E3" s="672"/>
      <c r="F3" s="672"/>
      <c r="G3" s="672"/>
      <c r="H3" s="672"/>
      <c r="I3" s="672"/>
      <c r="J3" s="672"/>
      <c r="K3" s="319" t="s">
        <v>320</v>
      </c>
      <c r="L3" s="318"/>
      <c r="M3" s="318"/>
      <c r="N3" s="318"/>
      <c r="O3" s="318"/>
      <c r="P3" s="318"/>
      <c r="Q3" s="318"/>
      <c r="R3" s="318"/>
      <c r="S3" s="318"/>
    </row>
    <row r="4" spans="2:19" ht="20.25" customHeight="1">
      <c r="B4" s="747" t="str">
        <f>IF('0. Inhoudsopgave'!C12="Flexibele premieregeling","","Rapporteer in de onderstaande tabel de toedeelregels van de solidaire premieregeling.")</f>
        <v>Rapporteer in de onderstaande tabel de toedeelregels van de solidaire premieregeling.</v>
      </c>
      <c r="C4" s="747"/>
      <c r="D4" s="747"/>
      <c r="E4" s="747"/>
      <c r="F4" s="747"/>
      <c r="G4" s="747"/>
      <c r="H4" s="747"/>
      <c r="I4" s="747"/>
      <c r="J4" s="747"/>
    </row>
    <row r="6" spans="2:19" ht="60">
      <c r="B6" s="128" t="s">
        <v>451</v>
      </c>
      <c r="C6" s="129" t="s">
        <v>452</v>
      </c>
      <c r="D6" s="129" t="s">
        <v>453</v>
      </c>
      <c r="E6" s="129" t="s">
        <v>454</v>
      </c>
      <c r="F6" s="129" t="s">
        <v>455</v>
      </c>
    </row>
    <row r="7" spans="2:19">
      <c r="B7" s="18" t="s">
        <v>456</v>
      </c>
      <c r="C7" s="392"/>
      <c r="D7" s="393"/>
      <c r="E7" s="392"/>
      <c r="F7" s="392"/>
    </row>
    <row r="8" spans="2:19">
      <c r="B8" s="17">
        <v>21</v>
      </c>
      <c r="C8" s="394"/>
      <c r="D8" s="395"/>
      <c r="E8" s="392"/>
      <c r="F8" s="392"/>
    </row>
    <row r="9" spans="2:19">
      <c r="B9" s="17">
        <v>22</v>
      </c>
      <c r="C9" s="394"/>
      <c r="D9" s="395"/>
      <c r="E9" s="392"/>
      <c r="F9" s="392"/>
    </row>
    <row r="10" spans="2:19">
      <c r="B10" s="17">
        <v>23</v>
      </c>
      <c r="C10" s="394"/>
      <c r="D10" s="395"/>
      <c r="E10" s="392"/>
      <c r="F10" s="392"/>
    </row>
    <row r="11" spans="2:19">
      <c r="B11" s="17">
        <v>24</v>
      </c>
      <c r="C11" s="394"/>
      <c r="D11" s="395"/>
      <c r="E11" s="392"/>
      <c r="F11" s="392"/>
    </row>
    <row r="12" spans="2:19">
      <c r="B12" s="17">
        <v>25</v>
      </c>
      <c r="C12" s="394"/>
      <c r="D12" s="395"/>
      <c r="E12" s="392"/>
      <c r="F12" s="392"/>
    </row>
    <row r="13" spans="2:19">
      <c r="B13" s="17">
        <v>26</v>
      </c>
      <c r="C13" s="394"/>
      <c r="D13" s="395"/>
      <c r="E13" s="392"/>
      <c r="F13" s="392"/>
    </row>
    <row r="14" spans="2:19">
      <c r="B14" s="17">
        <v>27</v>
      </c>
      <c r="C14" s="394"/>
      <c r="D14" s="395"/>
      <c r="E14" s="392"/>
      <c r="F14" s="392"/>
    </row>
    <row r="15" spans="2:19">
      <c r="B15" s="17">
        <v>28</v>
      </c>
      <c r="C15" s="394"/>
      <c r="D15" s="395"/>
      <c r="E15" s="392"/>
      <c r="F15" s="392"/>
    </row>
    <row r="16" spans="2:19">
      <c r="B16" s="17">
        <v>29</v>
      </c>
      <c r="C16" s="394"/>
      <c r="D16" s="395"/>
      <c r="E16" s="392"/>
      <c r="F16" s="392"/>
    </row>
    <row r="17" spans="2:6">
      <c r="B17" s="17">
        <v>30</v>
      </c>
      <c r="C17" s="394"/>
      <c r="D17" s="395"/>
      <c r="E17" s="392"/>
      <c r="F17" s="392"/>
    </row>
    <row r="18" spans="2:6">
      <c r="B18" s="17">
        <v>31</v>
      </c>
      <c r="C18" s="394"/>
      <c r="D18" s="395"/>
      <c r="E18" s="392"/>
      <c r="F18" s="392"/>
    </row>
    <row r="19" spans="2:6">
      <c r="B19" s="17">
        <v>32</v>
      </c>
      <c r="C19" s="394"/>
      <c r="D19" s="395"/>
      <c r="E19" s="392"/>
      <c r="F19" s="392"/>
    </row>
    <row r="20" spans="2:6">
      <c r="B20" s="17">
        <v>33</v>
      </c>
      <c r="C20" s="394"/>
      <c r="D20" s="395"/>
      <c r="E20" s="392"/>
      <c r="F20" s="392"/>
    </row>
    <row r="21" spans="2:6">
      <c r="B21" s="17">
        <v>34</v>
      </c>
      <c r="C21" s="394"/>
      <c r="D21" s="395"/>
      <c r="E21" s="392"/>
      <c r="F21" s="392"/>
    </row>
    <row r="22" spans="2:6">
      <c r="B22" s="17">
        <v>35</v>
      </c>
      <c r="C22" s="394"/>
      <c r="D22" s="395"/>
      <c r="E22" s="392"/>
      <c r="F22" s="392"/>
    </row>
    <row r="23" spans="2:6">
      <c r="B23" s="17">
        <v>36</v>
      </c>
      <c r="C23" s="394"/>
      <c r="D23" s="395"/>
      <c r="E23" s="392"/>
      <c r="F23" s="392"/>
    </row>
    <row r="24" spans="2:6">
      <c r="B24" s="17">
        <v>37</v>
      </c>
      <c r="C24" s="394"/>
      <c r="D24" s="395"/>
      <c r="E24" s="392"/>
      <c r="F24" s="392"/>
    </row>
    <row r="25" spans="2:6">
      <c r="B25" s="17">
        <v>38</v>
      </c>
      <c r="C25" s="394"/>
      <c r="D25" s="395"/>
      <c r="E25" s="392"/>
      <c r="F25" s="392"/>
    </row>
    <row r="26" spans="2:6">
      <c r="B26" s="17">
        <v>39</v>
      </c>
      <c r="C26" s="394"/>
      <c r="D26" s="395"/>
      <c r="E26" s="392"/>
      <c r="F26" s="392"/>
    </row>
    <row r="27" spans="2:6">
      <c r="B27" s="17">
        <v>40</v>
      </c>
      <c r="C27" s="394"/>
      <c r="D27" s="395"/>
      <c r="E27" s="392"/>
      <c r="F27" s="392"/>
    </row>
    <row r="28" spans="2:6">
      <c r="B28" s="17">
        <v>41</v>
      </c>
      <c r="C28" s="394"/>
      <c r="D28" s="395"/>
      <c r="E28" s="392"/>
      <c r="F28" s="392"/>
    </row>
    <row r="29" spans="2:6">
      <c r="B29" s="17">
        <v>42</v>
      </c>
      <c r="C29" s="394"/>
      <c r="D29" s="395"/>
      <c r="E29" s="392"/>
      <c r="F29" s="392"/>
    </row>
    <row r="30" spans="2:6">
      <c r="B30" s="17">
        <v>43</v>
      </c>
      <c r="C30" s="394"/>
      <c r="D30" s="395"/>
      <c r="E30" s="392"/>
      <c r="F30" s="392"/>
    </row>
    <row r="31" spans="2:6">
      <c r="B31" s="17">
        <v>44</v>
      </c>
      <c r="C31" s="394"/>
      <c r="D31" s="395"/>
      <c r="E31" s="392"/>
      <c r="F31" s="392"/>
    </row>
    <row r="32" spans="2:6">
      <c r="B32" s="17">
        <v>45</v>
      </c>
      <c r="C32" s="394"/>
      <c r="D32" s="395"/>
      <c r="E32" s="392"/>
      <c r="F32" s="392"/>
    </row>
    <row r="33" spans="2:6">
      <c r="B33" s="17">
        <v>46</v>
      </c>
      <c r="C33" s="394"/>
      <c r="D33" s="395"/>
      <c r="E33" s="392"/>
      <c r="F33" s="392"/>
    </row>
    <row r="34" spans="2:6">
      <c r="B34" s="17">
        <v>47</v>
      </c>
      <c r="C34" s="394"/>
      <c r="D34" s="395"/>
      <c r="E34" s="392"/>
      <c r="F34" s="392"/>
    </row>
    <row r="35" spans="2:6">
      <c r="B35" s="17">
        <v>48</v>
      </c>
      <c r="C35" s="394"/>
      <c r="D35" s="395"/>
      <c r="E35" s="392"/>
      <c r="F35" s="392"/>
    </row>
    <row r="36" spans="2:6">
      <c r="B36" s="17">
        <v>49</v>
      </c>
      <c r="C36" s="394"/>
      <c r="D36" s="395"/>
      <c r="E36" s="392"/>
      <c r="F36" s="392"/>
    </row>
    <row r="37" spans="2:6">
      <c r="B37" s="17">
        <v>50</v>
      </c>
      <c r="C37" s="394"/>
      <c r="D37" s="395"/>
      <c r="E37" s="392"/>
      <c r="F37" s="392"/>
    </row>
    <row r="38" spans="2:6">
      <c r="B38" s="17">
        <v>51</v>
      </c>
      <c r="C38" s="394"/>
      <c r="D38" s="395"/>
      <c r="E38" s="392"/>
      <c r="F38" s="392"/>
    </row>
    <row r="39" spans="2:6">
      <c r="B39" s="17">
        <v>52</v>
      </c>
      <c r="C39" s="394"/>
      <c r="D39" s="395"/>
      <c r="E39" s="392"/>
      <c r="F39" s="392"/>
    </row>
    <row r="40" spans="2:6">
      <c r="B40" s="17">
        <v>53</v>
      </c>
      <c r="C40" s="394"/>
      <c r="D40" s="395"/>
      <c r="E40" s="392"/>
      <c r="F40" s="392"/>
    </row>
    <row r="41" spans="2:6">
      <c r="B41" s="17">
        <v>54</v>
      </c>
      <c r="C41" s="394"/>
      <c r="D41" s="395"/>
      <c r="E41" s="392"/>
      <c r="F41" s="392"/>
    </row>
    <row r="42" spans="2:6">
      <c r="B42" s="17">
        <v>55</v>
      </c>
      <c r="C42" s="394"/>
      <c r="D42" s="395"/>
      <c r="E42" s="392"/>
      <c r="F42" s="392"/>
    </row>
    <row r="43" spans="2:6">
      <c r="B43" s="17">
        <v>56</v>
      </c>
      <c r="C43" s="394"/>
      <c r="D43" s="395"/>
      <c r="E43" s="392"/>
      <c r="F43" s="392"/>
    </row>
    <row r="44" spans="2:6">
      <c r="B44" s="17">
        <v>57</v>
      </c>
      <c r="C44" s="394"/>
      <c r="D44" s="395"/>
      <c r="E44" s="392"/>
      <c r="F44" s="392"/>
    </row>
    <row r="45" spans="2:6">
      <c r="B45" s="17">
        <v>58</v>
      </c>
      <c r="C45" s="394"/>
      <c r="D45" s="395"/>
      <c r="E45" s="392"/>
      <c r="F45" s="392"/>
    </row>
    <row r="46" spans="2:6">
      <c r="B46" s="17">
        <v>59</v>
      </c>
      <c r="C46" s="394"/>
      <c r="D46" s="395"/>
      <c r="E46" s="392"/>
      <c r="F46" s="392"/>
    </row>
    <row r="47" spans="2:6">
      <c r="B47" s="17">
        <v>60</v>
      </c>
      <c r="C47" s="394"/>
      <c r="D47" s="395"/>
      <c r="E47" s="392"/>
      <c r="F47" s="392"/>
    </row>
    <row r="48" spans="2:6">
      <c r="B48" s="17">
        <v>61</v>
      </c>
      <c r="C48" s="394"/>
      <c r="D48" s="395"/>
      <c r="E48" s="392"/>
      <c r="F48" s="392"/>
    </row>
    <row r="49" spans="2:6">
      <c r="B49" s="17">
        <v>62</v>
      </c>
      <c r="C49" s="394"/>
      <c r="D49" s="395"/>
      <c r="E49" s="392"/>
      <c r="F49" s="392"/>
    </row>
    <row r="50" spans="2:6">
      <c r="B50" s="17">
        <v>63</v>
      </c>
      <c r="C50" s="394"/>
      <c r="D50" s="395"/>
      <c r="E50" s="392"/>
      <c r="F50" s="392"/>
    </row>
    <row r="51" spans="2:6">
      <c r="B51" s="17">
        <v>64</v>
      </c>
      <c r="C51" s="394"/>
      <c r="D51" s="395"/>
      <c r="E51" s="392"/>
      <c r="F51" s="392"/>
    </row>
    <row r="52" spans="2:6">
      <c r="B52" s="17">
        <v>65</v>
      </c>
      <c r="C52" s="394"/>
      <c r="D52" s="395"/>
      <c r="E52" s="392"/>
      <c r="F52" s="392"/>
    </row>
    <row r="53" spans="2:6">
      <c r="B53" s="17">
        <v>66</v>
      </c>
      <c r="C53" s="394"/>
      <c r="D53" s="395"/>
      <c r="E53" s="392"/>
      <c r="F53" s="392"/>
    </row>
    <row r="54" spans="2:6">
      <c r="B54" s="17">
        <v>67</v>
      </c>
      <c r="C54" s="394"/>
      <c r="D54" s="395"/>
      <c r="E54" s="392"/>
      <c r="F54" s="392"/>
    </row>
    <row r="55" spans="2:6">
      <c r="B55" s="17">
        <v>68</v>
      </c>
      <c r="C55" s="394"/>
      <c r="D55" s="395"/>
      <c r="E55" s="392"/>
      <c r="F55" s="392"/>
    </row>
    <row r="56" spans="2:6">
      <c r="B56" s="17">
        <v>69</v>
      </c>
      <c r="C56" s="394"/>
      <c r="D56" s="395"/>
      <c r="E56" s="392"/>
      <c r="F56" s="392"/>
    </row>
    <row r="57" spans="2:6">
      <c r="B57" s="17">
        <v>70</v>
      </c>
      <c r="C57" s="394"/>
      <c r="D57" s="395"/>
      <c r="E57" s="392"/>
      <c r="F57" s="392"/>
    </row>
    <row r="58" spans="2:6">
      <c r="B58" s="17">
        <v>71</v>
      </c>
      <c r="C58" s="394"/>
      <c r="D58" s="395"/>
      <c r="E58" s="392"/>
      <c r="F58" s="392"/>
    </row>
    <row r="59" spans="2:6">
      <c r="B59" s="17">
        <v>72</v>
      </c>
      <c r="C59" s="394"/>
      <c r="D59" s="395"/>
      <c r="E59" s="392"/>
      <c r="F59" s="392"/>
    </row>
    <row r="60" spans="2:6">
      <c r="B60" s="17">
        <v>73</v>
      </c>
      <c r="C60" s="394"/>
      <c r="D60" s="395"/>
      <c r="E60" s="392"/>
      <c r="F60" s="392"/>
    </row>
    <row r="61" spans="2:6">
      <c r="B61" s="17">
        <v>74</v>
      </c>
      <c r="C61" s="394"/>
      <c r="D61" s="395"/>
      <c r="E61" s="392"/>
      <c r="F61" s="392"/>
    </row>
    <row r="62" spans="2:6">
      <c r="B62" s="17">
        <v>75</v>
      </c>
      <c r="C62" s="394"/>
      <c r="D62" s="395"/>
      <c r="E62" s="392"/>
      <c r="F62" s="392"/>
    </row>
    <row r="63" spans="2:6">
      <c r="B63" s="17">
        <v>76</v>
      </c>
      <c r="C63" s="394"/>
      <c r="D63" s="395"/>
      <c r="E63" s="392"/>
      <c r="F63" s="392"/>
    </row>
    <row r="64" spans="2:6">
      <c r="B64" s="17">
        <v>77</v>
      </c>
      <c r="C64" s="394"/>
      <c r="D64" s="395"/>
      <c r="E64" s="392"/>
      <c r="F64" s="392"/>
    </row>
    <row r="65" spans="2:6">
      <c r="B65" s="17">
        <v>78</v>
      </c>
      <c r="C65" s="395"/>
      <c r="D65" s="395"/>
      <c r="E65" s="392"/>
      <c r="F65" s="392"/>
    </row>
    <row r="66" spans="2:6">
      <c r="B66" s="17">
        <v>79</v>
      </c>
      <c r="C66" s="395"/>
      <c r="D66" s="395"/>
      <c r="E66" s="392"/>
      <c r="F66" s="392"/>
    </row>
    <row r="67" spans="2:6">
      <c r="B67" s="17">
        <v>80</v>
      </c>
      <c r="C67" s="394"/>
      <c r="D67" s="395"/>
      <c r="E67" s="392"/>
      <c r="F67" s="392"/>
    </row>
    <row r="68" spans="2:6">
      <c r="B68" s="17">
        <v>81</v>
      </c>
      <c r="C68" s="394"/>
      <c r="D68" s="395"/>
      <c r="E68" s="392"/>
      <c r="F68" s="392"/>
    </row>
    <row r="69" spans="2:6">
      <c r="B69" s="17">
        <v>82</v>
      </c>
      <c r="C69" s="394"/>
      <c r="D69" s="395"/>
      <c r="E69" s="392"/>
      <c r="F69" s="392"/>
    </row>
    <row r="70" spans="2:6">
      <c r="B70" s="17">
        <v>83</v>
      </c>
      <c r="C70" s="394"/>
      <c r="D70" s="395"/>
      <c r="E70" s="392"/>
      <c r="F70" s="392"/>
    </row>
    <row r="71" spans="2:6">
      <c r="B71" s="17">
        <v>84</v>
      </c>
      <c r="C71" s="394"/>
      <c r="D71" s="395"/>
      <c r="E71" s="392"/>
      <c r="F71" s="392"/>
    </row>
    <row r="72" spans="2:6">
      <c r="B72" s="17">
        <v>85</v>
      </c>
      <c r="C72" s="394"/>
      <c r="D72" s="395"/>
      <c r="E72" s="392"/>
      <c r="F72" s="392"/>
    </row>
    <row r="73" spans="2:6">
      <c r="B73" s="17">
        <v>86</v>
      </c>
      <c r="C73" s="394"/>
      <c r="D73" s="395"/>
      <c r="E73" s="392"/>
      <c r="F73" s="392"/>
    </row>
    <row r="74" spans="2:6">
      <c r="B74" s="17">
        <v>87</v>
      </c>
      <c r="C74" s="394"/>
      <c r="D74" s="395"/>
      <c r="E74" s="392"/>
      <c r="F74" s="392"/>
    </row>
    <row r="75" spans="2:6">
      <c r="B75" s="17">
        <v>88</v>
      </c>
      <c r="C75" s="394"/>
      <c r="D75" s="395"/>
      <c r="E75" s="392"/>
      <c r="F75" s="392"/>
    </row>
    <row r="76" spans="2:6">
      <c r="B76" s="17">
        <v>89</v>
      </c>
      <c r="C76" s="394"/>
      <c r="D76" s="395"/>
      <c r="E76" s="392"/>
      <c r="F76" s="392"/>
    </row>
    <row r="77" spans="2:6">
      <c r="B77" s="17" t="s">
        <v>333</v>
      </c>
      <c r="C77" s="394"/>
      <c r="D77" s="395"/>
      <c r="E77" s="392"/>
      <c r="F77" s="392"/>
    </row>
    <row r="78" spans="2:6">
      <c r="B78" s="327"/>
      <c r="C78" s="328"/>
      <c r="D78" s="328"/>
    </row>
    <row r="79" spans="2:6">
      <c r="B79" s="19" t="s">
        <v>389</v>
      </c>
      <c r="C79" s="394"/>
      <c r="D79" s="395"/>
      <c r="E79" s="395"/>
      <c r="F79" s="395"/>
    </row>
  </sheetData>
  <sheetProtection algorithmName="SHA-512" hashValue="8+pYuVWU143YW9yeBwbWaJK3qXf44vdLDhImZAEsTEvwlDLrD3QZ32+JgBMrD0w1Ebx9tqguaUiXX5ZOEhsOpA==" saltValue="2hpZvQSYoEUmNpv3v0m93w==" spinCount="100000" sheet="1" objects="1" scenarios="1"/>
  <mergeCells count="3">
    <mergeCell ref="B3:J3"/>
    <mergeCell ref="B2:J2"/>
    <mergeCell ref="B4:J4"/>
  </mergeCells>
  <conditionalFormatting sqref="B3:J3">
    <cfRule type="containsText" dxfId="113" priority="2" operator="containsText" text="niet in te vullen">
      <formula>NOT(ISERROR(SEARCH("niet in te vullen",B3)))</formula>
    </cfRule>
    <cfRule type="containsText" dxfId="112" priority="3" operator="containsText" text="niet in te vullen">
      <formula>NOT(ISERROR(SEARCH("niet in te vullen",B3)))</formula>
    </cfRule>
  </conditionalFormatting>
  <conditionalFormatting sqref="B4:J4">
    <cfRule type="containsText" dxfId="111" priority="1" operator="containsText" text="rapporteer">
      <formula>NOT(ISERROR(SEARCH("rapporteer",B4)))</formula>
    </cfRule>
    <cfRule type="containsText" dxfId="110" priority="5" operator="containsText" text="rapporteert">
      <formula>NOT(ISERROR(SEARCH("rapporteert",B4)))</formula>
    </cfRule>
    <cfRule type="containsText" dxfId="109" priority="6" operator="containsText" text="rapporteert">
      <formula>NOT(ISERROR(SEARCH("rapporteert",B4)))</formula>
    </cfRule>
  </conditionalFormatting>
  <pageMargins left="0.23622047244094491" right="0.23622047244094491" top="0.74803149606299213" bottom="0.74803149606299213" header="0.31496062992125984" footer="0.31496062992125984"/>
  <pageSetup paperSize="8"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9B8DC-2E34-4F77-ABF4-26BF0D08D30A}">
  <sheetPr codeName="Blad11">
    <tabColor rgb="FFAFE9C4"/>
    <pageSetUpPr fitToPage="1"/>
  </sheetPr>
  <dimension ref="A2:K30"/>
  <sheetViews>
    <sheetView showGridLines="0" zoomScaleNormal="100" workbookViewId="0">
      <selection activeCell="C7" sqref="C7"/>
    </sheetView>
  </sheetViews>
  <sheetFormatPr defaultColWidth="9.140625" defaultRowHeight="12.75"/>
  <cols>
    <col min="1" max="1" width="9.42578125" style="21" customWidth="1"/>
    <col min="2" max="2" width="57.7109375" style="20" customWidth="1"/>
    <col min="3" max="5" width="16.7109375" style="20" customWidth="1"/>
    <col min="6" max="6" width="22.7109375" style="20" customWidth="1"/>
    <col min="7" max="16384" width="9.140625" style="20"/>
  </cols>
  <sheetData>
    <row r="2" spans="1:11" ht="15">
      <c r="B2" s="744" t="s">
        <v>457</v>
      </c>
      <c r="C2" s="745"/>
      <c r="D2" s="745"/>
      <c r="E2" s="745"/>
      <c r="F2" s="746"/>
    </row>
    <row r="3" spans="1:11" ht="36.75" customHeight="1">
      <c r="B3" s="672" t="str">
        <f>IF('0. Inhoudsopgave'!C12="Flexibele premieregeling","Dit tabblad hoeft u niet in te vullen",G3)</f>
        <v>De vragen in dit sjabloon zijn gebaseerd op artikel 46b, eerste lid, sub a t/m e BUPW.</v>
      </c>
      <c r="C3" s="672"/>
      <c r="D3" s="672"/>
      <c r="E3" s="672"/>
      <c r="F3" s="672"/>
      <c r="G3" s="319" t="s">
        <v>320</v>
      </c>
      <c r="H3" s="318"/>
      <c r="I3" s="318"/>
      <c r="J3" s="318"/>
      <c r="K3" s="318"/>
    </row>
    <row r="4" spans="1:11" ht="18.75" customHeight="1">
      <c r="A4" s="22"/>
      <c r="B4" s="747" t="str">
        <f>IF('0. Inhoudsopgave'!C12="Flexibele premieregeling","","Rapporteer in de onderstaande tabel de strategische normgewichten en bandbreedtes van de solidaire premieregeling.")</f>
        <v>Rapporteer in de onderstaande tabel de strategische normgewichten en bandbreedtes van de solidaire premieregeling.</v>
      </c>
      <c r="C4" s="747"/>
      <c r="D4" s="747"/>
      <c r="E4" s="747"/>
      <c r="F4" s="747"/>
    </row>
    <row r="5" spans="1:11">
      <c r="A5" s="22"/>
      <c r="B5" s="22"/>
      <c r="C5" s="22"/>
      <c r="D5" s="22"/>
      <c r="E5" s="22"/>
      <c r="F5" s="22"/>
    </row>
    <row r="6" spans="1:11" ht="30">
      <c r="A6" s="22"/>
      <c r="B6" s="130"/>
      <c r="C6" s="78" t="s">
        <v>458</v>
      </c>
      <c r="D6" s="78" t="s">
        <v>459</v>
      </c>
      <c r="E6" s="78" t="s">
        <v>460</v>
      </c>
      <c r="F6" s="329" t="s">
        <v>461</v>
      </c>
    </row>
    <row r="7" spans="1:11" ht="15">
      <c r="A7" s="22"/>
      <c r="B7" s="131" t="s">
        <v>462</v>
      </c>
      <c r="C7" s="396"/>
      <c r="D7" s="396"/>
      <c r="E7" s="396"/>
      <c r="F7" s="396"/>
    </row>
    <row r="8" spans="1:11" ht="15">
      <c r="A8" s="22"/>
      <c r="B8" s="139"/>
      <c r="C8" s="64"/>
      <c r="D8" s="65"/>
      <c r="E8" s="65"/>
      <c r="F8" s="65"/>
    </row>
    <row r="9" spans="1:11" ht="15">
      <c r="A9" s="22"/>
      <c r="B9" s="131" t="s">
        <v>463</v>
      </c>
      <c r="C9" s="396"/>
      <c r="D9" s="396"/>
      <c r="E9" s="396"/>
      <c r="F9" s="396"/>
    </row>
    <row r="10" spans="1:11" ht="15">
      <c r="A10" s="22"/>
      <c r="B10" s="140"/>
      <c r="C10" s="64"/>
      <c r="D10" s="65"/>
      <c r="E10" s="65"/>
      <c r="F10" s="65"/>
    </row>
    <row r="11" spans="1:11" ht="15">
      <c r="A11" s="23"/>
      <c r="B11" s="132" t="s">
        <v>464</v>
      </c>
      <c r="C11" s="396"/>
      <c r="D11" s="396"/>
      <c r="E11" s="396"/>
      <c r="F11" s="396"/>
    </row>
    <row r="12" spans="1:11" ht="15">
      <c r="A12" s="23"/>
      <c r="B12" s="136"/>
      <c r="C12" s="64"/>
      <c r="D12" s="65"/>
      <c r="E12" s="65"/>
      <c r="F12" s="65"/>
    </row>
    <row r="13" spans="1:11" ht="15">
      <c r="A13" s="22"/>
      <c r="B13" s="132" t="s">
        <v>465</v>
      </c>
      <c r="C13" s="396"/>
      <c r="D13" s="396"/>
      <c r="E13" s="396"/>
      <c r="F13" s="396"/>
    </row>
    <row r="14" spans="1:11" ht="15">
      <c r="A14" s="22"/>
      <c r="B14" s="136"/>
      <c r="C14" s="137"/>
      <c r="D14" s="64"/>
      <c r="E14" s="64"/>
      <c r="F14" s="64"/>
    </row>
    <row r="15" spans="1:11" ht="15">
      <c r="A15" s="22"/>
      <c r="B15" s="132" t="s">
        <v>466</v>
      </c>
      <c r="C15" s="64"/>
      <c r="D15" s="64"/>
      <c r="E15" s="64"/>
      <c r="F15" s="64"/>
    </row>
    <row r="16" spans="1:11" ht="15">
      <c r="A16" s="22"/>
      <c r="B16" s="133" t="s">
        <v>467</v>
      </c>
      <c r="C16" s="396"/>
      <c r="D16" s="396"/>
      <c r="E16" s="396"/>
      <c r="F16" s="396"/>
    </row>
    <row r="17" spans="1:6" ht="15">
      <c r="A17" s="22"/>
      <c r="B17" s="133" t="s">
        <v>468</v>
      </c>
      <c r="C17" s="396"/>
      <c r="D17" s="396"/>
      <c r="E17" s="396"/>
      <c r="F17" s="396"/>
    </row>
    <row r="18" spans="1:6" ht="15">
      <c r="A18" s="22"/>
      <c r="B18" s="133" t="s">
        <v>469</v>
      </c>
      <c r="C18" s="396"/>
      <c r="D18" s="396"/>
      <c r="E18" s="396"/>
      <c r="F18" s="396"/>
    </row>
    <row r="19" spans="1:6" ht="15">
      <c r="A19" s="22"/>
      <c r="B19" s="133" t="s">
        <v>470</v>
      </c>
      <c r="C19" s="396"/>
      <c r="D19" s="396"/>
      <c r="E19" s="396"/>
      <c r="F19" s="396"/>
    </row>
    <row r="20" spans="1:6" ht="15">
      <c r="A20" s="22"/>
      <c r="B20" s="133" t="s">
        <v>471</v>
      </c>
      <c r="C20" s="396"/>
      <c r="D20" s="396"/>
      <c r="E20" s="396"/>
      <c r="F20" s="396"/>
    </row>
    <row r="21" spans="1:6" ht="15">
      <c r="A21" s="22"/>
      <c r="B21" s="134" t="s">
        <v>472</v>
      </c>
      <c r="C21" s="397"/>
      <c r="D21" s="396"/>
      <c r="E21" s="396"/>
      <c r="F21" s="396"/>
    </row>
    <row r="22" spans="1:6" ht="15">
      <c r="A22" s="22"/>
      <c r="B22" s="136"/>
      <c r="C22" s="138"/>
      <c r="D22" s="66"/>
      <c r="E22" s="66"/>
      <c r="F22" s="66"/>
    </row>
    <row r="23" spans="1:6" ht="15">
      <c r="A23" s="22"/>
      <c r="B23" s="132" t="s">
        <v>473</v>
      </c>
      <c r="C23" s="398"/>
      <c r="D23" s="396"/>
      <c r="E23" s="396"/>
      <c r="F23" s="396"/>
    </row>
    <row r="24" spans="1:6" ht="15">
      <c r="A24" s="22"/>
      <c r="B24" s="136"/>
      <c r="C24" s="138"/>
      <c r="D24" s="66"/>
      <c r="E24" s="66"/>
      <c r="F24" s="66"/>
    </row>
    <row r="25" spans="1:6" ht="15">
      <c r="A25" s="22"/>
      <c r="B25" s="132" t="s">
        <v>474</v>
      </c>
      <c r="C25" s="398"/>
      <c r="D25" s="396"/>
      <c r="E25" s="396"/>
      <c r="F25" s="396"/>
    </row>
    <row r="26" spans="1:6" ht="15">
      <c r="A26" s="22"/>
      <c r="B26" s="136"/>
      <c r="C26" s="138"/>
      <c r="D26" s="66"/>
      <c r="E26" s="66"/>
      <c r="F26" s="66"/>
    </row>
    <row r="27" spans="1:6" ht="15">
      <c r="A27" s="22"/>
      <c r="B27" s="132" t="s">
        <v>475</v>
      </c>
      <c r="C27" s="398"/>
      <c r="D27" s="396"/>
      <c r="E27" s="396"/>
      <c r="F27" s="396"/>
    </row>
    <row r="28" spans="1:6" ht="15">
      <c r="A28" s="22"/>
      <c r="B28" s="136"/>
      <c r="C28" s="138"/>
      <c r="D28" s="66"/>
      <c r="E28" s="66"/>
      <c r="F28" s="66"/>
    </row>
    <row r="29" spans="1:6" ht="15">
      <c r="A29" s="22"/>
      <c r="B29" s="135" t="s">
        <v>476</v>
      </c>
      <c r="C29" s="399"/>
      <c r="D29" s="396"/>
      <c r="E29" s="396"/>
      <c r="F29" s="396"/>
    </row>
    <row r="30" spans="1:6">
      <c r="A30" s="22"/>
      <c r="B30" s="39"/>
      <c r="C30" s="22"/>
      <c r="D30" s="22"/>
      <c r="E30" s="22"/>
      <c r="F30" s="22"/>
    </row>
  </sheetData>
  <sheetProtection algorithmName="SHA-512" hashValue="HQT/tk2hSJOQHukUxhOGTU2aQubLejWPJ4dUNxIl+DmNBAE8yitqtqChf1eypguYuzypBq9lQQCUztQhYPuZmg==" saltValue="8kvLEsAFzlhZpQukTpMQig==" spinCount="100000" sheet="1" objects="1" scenarios="1"/>
  <mergeCells count="3">
    <mergeCell ref="B4:F4"/>
    <mergeCell ref="B3:F3"/>
    <mergeCell ref="B2:F2"/>
  </mergeCells>
  <conditionalFormatting sqref="B3:F3">
    <cfRule type="containsText" dxfId="108" priority="1" operator="containsText" text="niet in te vullen">
      <formula>NOT(ISERROR(SEARCH("niet in te vullen",B3)))</formula>
    </cfRule>
    <cfRule type="containsText" dxfId="107" priority="2" operator="containsText" text="niet in te vullen">
      <formula>NOT(ISERROR(SEARCH("niet in te vullen",B3)))</formula>
    </cfRule>
  </conditionalFormatting>
  <conditionalFormatting sqref="B4:F4">
    <cfRule type="containsText" dxfId="106" priority="3" operator="containsText" text="rapporteer">
      <formula>NOT(ISERROR(SEARCH("rapporteer",B4)))</formula>
    </cfRule>
  </conditionalFormatting>
  <pageMargins left="0.23622047244094491" right="0.23622047244094491" top="0.74803149606299213" bottom="0.74803149606299213" header="0.31496062992125984" footer="0.31496062992125984"/>
  <pageSetup paperSize="8" orientation="landscape" r:id="rId1"/>
  <headerFooter>
    <oddHeader>&amp;L&amp;"Calibri"&amp;10&amp;K7FAA39 | DNB PUBLIC |&amp;1#_x000D_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NB_EmDate xmlns="fb51a7fe-95f9-4eb1-b1c2-92d633bae1a3" xsi:nil="true"/>
    <DNB_CCOntvanger xmlns="fb51a7fe-95f9-4eb1-b1c2-92d633bae1a3">
      <UserInfo>
        <DisplayName/>
        <AccountId xsi:nil="true"/>
        <AccountType/>
      </UserInfo>
    </DNB_CCOntvanger>
    <DNB_Opmerkingen xmlns="fb51a7fe-95f9-4eb1-b1c2-92d633bae1a3" xsi:nil="true"/>
    <DNB_Projectnaam xmlns="fb51a7fe-95f9-4eb1-b1c2-92d633bae1a3">Transitietoezicht</DNB_Projectnaam>
    <DNB_Show xmlns="fb51a7fe-95f9-4eb1-b1c2-92d633bae1a3">false</DNB_Show>
    <DNB_ProjectId xmlns="fb51a7fe-95f9-4eb1-b1c2-92d633bae1a3" xsi:nil="true"/>
    <DNB_Sjabloon xmlns="fb51a7fe-95f9-4eb1-b1c2-92d633bae1a3" xsi:nil="true"/>
    <DNB_EmFromName xmlns="fb51a7fe-95f9-4eb1-b1c2-92d633bae1a3" xsi:nil="true"/>
    <DNB_AuteurFix xmlns="fb51a7fe-95f9-4eb1-b1c2-92d633bae1a3">
      <UserInfo>
        <DisplayName/>
        <AccountId xsi:nil="true"/>
        <AccountType/>
      </UserInfo>
    </DNB_AuteurFix>
    <DNB_Distributie xmlns="fb51a7fe-95f9-4eb1-b1c2-92d633bae1a3">false</DNB_Distributie>
    <DNB_EmAttachmentNames xmlns="fb51a7fe-95f9-4eb1-b1c2-92d633bae1a3" xsi:nil="true"/>
    <DNB_Publiceren xmlns="fb51a7fe-95f9-4eb1-b1c2-92d633bae1a3">false</DNB_Publiceren>
    <DNB_EmCC xmlns="fb51a7fe-95f9-4eb1-b1c2-92d633bae1a3" xsi:nil="true"/>
    <f416c62b8084a6924c1caabc0cb60db6 xmlns="fb51a7fe-95f9-4eb1-b1c2-92d633bae1a3">
      <Terms xmlns="http://schemas.microsoft.com/office/infopath/2007/PartnerControls">
        <TermInfo xmlns="http://schemas.microsoft.com/office/infopath/2007/PartnerControls">
          <TermName xmlns="http://schemas.microsoft.com/office/infopath/2007/PartnerControls">Toezicht Pensioenfondsen</TermName>
          <TermId xmlns="http://schemas.microsoft.com/office/infopath/2007/PartnerControls">05fe169f-9af6-4139-8249-771375f7b69c</TermId>
        </TermInfo>
      </Terms>
    </f416c62b8084a6924c1caabc0cb60db6>
    <DNB_EmTo xmlns="fb51a7fe-95f9-4eb1-b1c2-92d633bae1a3" xsi:nil="true"/>
    <DNB_EmAttachCount xmlns="fb51a7fe-95f9-4eb1-b1c2-92d633bae1a3" xsi:nil="true"/>
    <TaxCatchAll xmlns="fb51a7fe-95f9-4eb1-b1c2-92d633bae1a3">
      <Value>5</Value>
      <Value>37</Value>
      <Value>1</Value>
    </TaxCatchAll>
    <m2811a07b6c6fd47188d63596ada41d4 xmlns="fb51a7fe-95f9-4eb1-b1c2-92d633bae1a3">
      <Terms xmlns="http://schemas.microsoft.com/office/infopath/2007/PartnerControls">
        <TermInfo xmlns="http://schemas.microsoft.com/office/infopath/2007/PartnerControls">
          <TermName xmlns="http://schemas.microsoft.com/office/infopath/2007/PartnerControls">Toezicht Invaarbesluiten</TermName>
          <TermId xmlns="http://schemas.microsoft.com/office/infopath/2007/PartnerControls">1af55032-5b0c-4b43-aed0-6d47574564e4</TermId>
        </TermInfo>
      </Terms>
    </m2811a07b6c6fd47188d63596ada41d4>
    <k87fa04bff4d9972ce4710608e39267c xmlns="fb51a7fe-95f9-4eb1-b1c2-92d633bae1a3">
      <Terms xmlns="http://schemas.microsoft.com/office/infopath/2007/PartnerControls">
        <TermInfo xmlns="http://schemas.microsoft.com/office/infopath/2007/PartnerControls">
          <TermName xmlns="http://schemas.microsoft.com/office/infopath/2007/PartnerControls">Projecten</TermName>
          <TermId xmlns="http://schemas.microsoft.com/office/infopath/2007/PartnerControls">6b72ff99-9c37-4a58-86d6-c50d28db3af0</TermId>
        </TermInfo>
      </Terms>
    </k87fa04bff4d9972ce4710608e39267c>
    <DNB_Ontvanger xmlns="fb51a7fe-95f9-4eb1-b1c2-92d633bae1a3">
      <UserInfo>
        <DisplayName/>
        <AccountId xsi:nil="true"/>
        <AccountType/>
      </UserInfo>
    </DNB_Ontvanger>
    <_dlc_DocId xmlns="http://schemas.dnb.nl/sharepoint">P746-1428115848-1736</_dlc_DocId>
    <_dlc_DocIdUrl xmlns="http://schemas.dnb.nl/sharepoint">
      <Url>https://dnbnl.sharepoint.com/sites/PJ-TransitieToezicht1/_layouts/15/DocIdRedir.aspx?ID=P746-1428115848-1736</Url>
      <Description>P746-1428115848-1736</Description>
    </_dlc_DocIdUrl>
    <SharedWithUsers xmlns="fb51a7fe-95f9-4eb1-b1c2-92d633bae1a3">
      <UserInfo>
        <DisplayName>Boswinkel, M.H. (Michiel) (COM_COM)</DisplayName>
        <AccountId>327</AccountId>
        <AccountType/>
      </UserInfo>
    </SharedWithUsers>
    <lf407febbd33431194d81c62cb1ef365 xmlns="fb51a7fe-95f9-4eb1-b1c2-92d633bae1a3">
      <Terms xmlns="http://schemas.microsoft.com/office/infopath/2007/PartnerControls"/>
    </lf407febbd33431194d81c62cb1ef365>
  </documentManagement>
</p:properties>
</file>

<file path=customXml/item3.xml><?xml version="1.0" encoding="utf-8"?>
<TemplafyFormConfiguration><![CDATA[{"formFields":[],"formDataEntries":[]}]]></TemplafyFormConfiguration>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TemplafyTemplateConfiguration><![CDATA[{"transformationConfigurations":[],"templateName":"blankspreadsheet","templateDescription":"","enableDocumentContentUpdater":false,"version":"2.0"}]]></TemplafyTemplateConfiguration>
</file>

<file path=customXml/item6.xml><?xml version="1.0" encoding="utf-8"?>
<ct:contentTypeSchema xmlns:ct="http://schemas.microsoft.com/office/2006/metadata/contentType" xmlns:ma="http://schemas.microsoft.com/office/2006/metadata/properties/metaAttributes" ct:_="" ma:_="" ma:contentTypeName="DNB Project Document" ma:contentTypeID="0x0101001A9AF98CE4D646E7BAD5E0A615FBC4570033574BA5F6F8485F80DD011BE7D1CFF900A29D0EB6935031429EA912CC67A5A76B" ma:contentTypeVersion="19" ma:contentTypeDescription="Het Content Type â€œDNB Project Documentâ€ is afgeleid van het Content Type â€œDNB Documentâ€. Het is het standaard document op projectensites. Door de naam van het project, het project ID en een label als metagegeven toe te voegen, kunnen projectdocumenten beter gezocht en gefilterd worden." ma:contentTypeScope="" ma:versionID="0d514776635b96d01a19058c2f78afd2">
  <xsd:schema xmlns:xsd="http://www.w3.org/2001/XMLSchema" xmlns:xs="http://www.w3.org/2001/XMLSchema" xmlns:p="http://schemas.microsoft.com/office/2006/metadata/properties" xmlns:ns2="http://schemas.dnb.nl/sharepoint" xmlns:ns3="fb51a7fe-95f9-4eb1-b1c2-92d633bae1a3" xmlns:ns4="e579f09a-7d66-460e-892c-7808be5ca145" targetNamespace="http://schemas.microsoft.com/office/2006/metadata/properties" ma:root="true" ma:fieldsID="41ce1b5cf292a6c0c3ad12a9b7c03fd5" ns2:_="" ns3:_="" ns4:_="">
    <xsd:import namespace="http://schemas.dnb.nl/sharepoint"/>
    <xsd:import namespace="fb51a7fe-95f9-4eb1-b1c2-92d633bae1a3"/>
    <xsd:import namespace="e579f09a-7d66-460e-892c-7808be5ca145"/>
    <xsd:element name="properties">
      <xsd:complexType>
        <xsd:sequence>
          <xsd:element name="documentManagement">
            <xsd:complexType>
              <xsd:all>
                <xsd:element ref="ns2:_dlc_DocId" minOccurs="0"/>
                <xsd:element ref="ns2:_dlc_DocIdUrl" minOccurs="0"/>
                <xsd:element ref="ns3:_dlc_DocIdPersistId" minOccurs="0"/>
                <xsd:element ref="ns3:DNB_AuteurFix" minOccurs="0"/>
                <xsd:element ref="ns3:DNB_Ontvanger" minOccurs="0"/>
                <xsd:element ref="ns3:DNB_CCOntvanger" minOccurs="0"/>
                <xsd:element ref="ns3:DNB_Opmerkingen" minOccurs="0"/>
                <xsd:element ref="ns3:DNB_Sjabloon" minOccurs="0"/>
                <xsd:element ref="ns3:DNB_EmTo" minOccurs="0"/>
                <xsd:element ref="ns3:DNB_EmFromName" minOccurs="0"/>
                <xsd:element ref="ns3:DNB_EmCC" minOccurs="0"/>
                <xsd:element ref="ns3:DNB_EmDate" minOccurs="0"/>
                <xsd:element ref="ns3:DNB_EmAttachCount" minOccurs="0"/>
                <xsd:element ref="ns3:DNB_EmAttachmentNames" minOccurs="0"/>
                <xsd:element ref="ns3:DNB_Distributie" minOccurs="0"/>
                <xsd:element ref="ns3:DNB_Projectnaam"/>
                <xsd:element ref="ns3:DNB_ProjectId" minOccurs="0"/>
                <xsd:element ref="ns3:DNB_Publiceren" minOccurs="0"/>
                <xsd:element ref="ns3:DNB_Show"/>
                <xsd:element ref="ns3:TaxCatchAll" minOccurs="0"/>
                <xsd:element ref="ns3:TaxCatchAllLabel" minOccurs="0"/>
                <xsd:element ref="ns3:f416c62b8084a6924c1caabc0cb60db6" minOccurs="0"/>
                <xsd:element ref="ns3:m2811a07b6c6fd47188d63596ada41d4" minOccurs="0"/>
                <xsd:element ref="ns3:k87fa04bff4d9972ce4710608e39267c" minOccurs="0"/>
                <xsd:element ref="ns3:lf407febbd33431194d81c62cb1ef365" minOccurs="0"/>
                <xsd:element ref="ns4:MediaServiceMetadata" minOccurs="0"/>
                <xsd:element ref="ns4:MediaServiceFastMetadata" minOccurs="0"/>
                <xsd:element ref="ns4:MediaServiceSearchProperties" minOccurs="0"/>
                <xsd:element ref="ns4: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dnb.nl/sharepoint"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b51a7fe-95f9-4eb1-b1c2-92d633bae1a3" elementFormDefault="qualified">
    <xsd:import namespace="http://schemas.microsoft.com/office/2006/documentManagement/types"/>
    <xsd:import namespace="http://schemas.microsoft.com/office/infopath/2007/PartnerControls"/>
    <xsd:element name="_dlc_DocIdPersistId" ma:index="10" nillable="true" ma:displayName="Persist ID" ma:description="Keep ID on add." ma:hidden="true" ma:internalName="_dlc_DocIdPersistId" ma:readOnly="true">
      <xsd:simpleType>
        <xsd:restriction base="dms:Boolean"/>
      </xsd:simpleType>
    </xsd:element>
    <xsd:element name="DNB_AuteurFix" ma:index="14" nillable="true" ma:displayName="Author" ma:SearchPeopleOnly="false" ma:internalName="DNB_AuteurFix">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Ontvanger" ma:index="15" nillable="true" ma:displayName="Recipient" ma:SearchPeopleOnly="false" ma:internalName="DNB_Ontvan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CCOntvanger" ma:index="16" nillable="true" ma:displayName="CC Recipient" ma:SearchPeopleOnly="false" ma:internalName="DNB_CCOntvan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Opmerkingen" ma:index="17" nillable="true" ma:displayName="Remarks" ma:hidden="true" ma:internalName="DNB_Opmerkingen">
      <xsd:simpleType>
        <xsd:restriction base="dms:Note"/>
      </xsd:simpleType>
    </xsd:element>
    <xsd:element name="DNB_Sjabloon" ma:index="18" nillable="true" ma:displayName="Sjabloon" ma:hidden="true" ma:internalName="DNB_Sjabloon">
      <xsd:simpleType>
        <xsd:restriction base="dms:Text"/>
      </xsd:simpleType>
    </xsd:element>
    <xsd:element name="DNB_EmTo" ma:index="19" nillable="true" ma:displayName="E-mail To" ma:hidden="true" ma:internalName="DNB_EmTo">
      <xsd:simpleType>
        <xsd:restriction base="dms:Note">
          <xsd:maxLength value="255"/>
        </xsd:restriction>
      </xsd:simpleType>
    </xsd:element>
    <xsd:element name="DNB_EmFromName" ma:index="20" nillable="true" ma:displayName="E-mail From Name" ma:hidden="true" ma:internalName="DNB_EmFromName">
      <xsd:simpleType>
        <xsd:restriction base="dms:Text"/>
      </xsd:simpleType>
    </xsd:element>
    <xsd:element name="DNB_EmCC" ma:index="21" nillable="true" ma:displayName="E-mail CC" ma:hidden="true" ma:internalName="DNB_EmCC">
      <xsd:simpleType>
        <xsd:restriction base="dms:Note">
          <xsd:maxLength value="255"/>
        </xsd:restriction>
      </xsd:simpleType>
    </xsd:element>
    <xsd:element name="DNB_EmDate" ma:index="22" nillable="true" ma:displayName="E-mail Date" ma:hidden="true" ma:internalName="DNB_EmDate">
      <xsd:simpleType>
        <xsd:restriction base="dms:DateTime"/>
      </xsd:simpleType>
    </xsd:element>
    <xsd:element name="DNB_EmAttachCount" ma:index="23" nillable="true" ma:displayName="E-mail Attachment Count" ma:hidden="true" ma:internalName="DNB_EmAttachCount">
      <xsd:simpleType>
        <xsd:restriction base="dms:Text"/>
      </xsd:simpleType>
    </xsd:element>
    <xsd:element name="DNB_EmAttachmentNames" ma:index="24" nillable="true" ma:displayName="E-mail Attachment Names" ma:hidden="true" ma:internalName="DNB_EmAttachmentNames">
      <xsd:simpleType>
        <xsd:restriction base="dms:Note">
          <xsd:maxLength value="255"/>
        </xsd:restriction>
      </xsd:simpleType>
    </xsd:element>
    <xsd:element name="DNB_Distributie" ma:index="25" nillable="true" ma:displayName="Distributie" ma:default="False" ma:internalName="DNB_Distributie">
      <xsd:simpleType>
        <xsd:restriction base="dms:Boolean"/>
      </xsd:simpleType>
    </xsd:element>
    <xsd:element name="DNB_Projectnaam" ma:index="26" ma:displayName="Project Name" ma:default="Transitietoezicht" ma:internalName="DNB_Projectnaam" ma:readOnly="false">
      <xsd:simpleType>
        <xsd:restriction base="dms:Text"/>
      </xsd:simpleType>
    </xsd:element>
    <xsd:element name="DNB_ProjectId" ma:index="27" nillable="true" ma:displayName="Project ID" ma:default="" ma:internalName="DNB_ProjectId">
      <xsd:simpleType>
        <xsd:restriction base="dms:Text"/>
      </xsd:simpleType>
    </xsd:element>
    <xsd:element name="DNB_Publiceren" ma:index="28" nillable="true" ma:displayName="Publish" ma:default="False" ma:internalName="DNB_Publiceren">
      <xsd:simpleType>
        <xsd:restriction base="dms:Boolean"/>
      </xsd:simpleType>
    </xsd:element>
    <xsd:element name="DNB_Show" ma:index="29" ma:displayName="Show" ma:default="True" ma:description="A boolean value that indicates if a listitem is showed in the default view" ma:internalName="DNB_Show">
      <xsd:simpleType>
        <xsd:restriction base="dms:Boolean"/>
      </xsd:simpleType>
    </xsd:element>
    <xsd:element name="TaxCatchAll" ma:index="30" nillable="true" ma:displayName="Taxonomy Catch All Column" ma:hidden="true" ma:list="{d8d70970-b862-431b-aad3-b07e3ad47d6e}" ma:internalName="TaxCatchAll" ma:showField="CatchAllData" ma:web="fb51a7fe-95f9-4eb1-b1c2-92d633bae1a3">
      <xsd:complexType>
        <xsd:complexContent>
          <xsd:extension base="dms:MultiChoiceLookup">
            <xsd:sequence>
              <xsd:element name="Value" type="dms:Lookup" maxOccurs="unbounded" minOccurs="0" nillable="true"/>
            </xsd:sequence>
          </xsd:extension>
        </xsd:complexContent>
      </xsd:complexType>
    </xsd:element>
    <xsd:element name="TaxCatchAllLabel" ma:index="31" nillable="true" ma:displayName="Taxonomy Catch All Column1" ma:hidden="true" ma:list="{d8d70970-b862-431b-aad3-b07e3ad47d6e}" ma:internalName="TaxCatchAllLabel" ma:readOnly="true" ma:showField="CatchAllDataLabel" ma:web="fb51a7fe-95f9-4eb1-b1c2-92d633bae1a3">
      <xsd:complexType>
        <xsd:complexContent>
          <xsd:extension base="dms:MultiChoiceLookup">
            <xsd:sequence>
              <xsd:element name="Value" type="dms:Lookup" maxOccurs="unbounded" minOccurs="0" nillable="true"/>
            </xsd:sequence>
          </xsd:extension>
        </xsd:complexContent>
      </xsd:complexType>
    </xsd:element>
    <xsd:element name="f416c62b8084a6924c1caabc0cb60db6" ma:index="32" nillable="true" ma:taxonomy="true" ma:internalName="f416c62b8084a6924c1caabc0cb60db6" ma:taxonomyFieldName="DNB_Divisie" ma:displayName="Division" ma:default="1;#Toezicht Pensioenfondsen|05fe169f-9af6-4139-8249-771375f7b69c" ma:fieldId="{f416c62b-8084-a692-4c1c-aabc0cb60db6}" ma:sspId="b8135cd8-dd77-44d6-bdcc-adbf336672a2" ma:termSetId="f1bb8585-b79d-427a-822a-3c18649c7534" ma:anchorId="00000000-0000-0000-0000-000000000000" ma:open="true" ma:isKeyword="false">
      <xsd:complexType>
        <xsd:sequence>
          <xsd:element ref="pc:Terms" minOccurs="0" maxOccurs="1"/>
        </xsd:sequence>
      </xsd:complexType>
    </xsd:element>
    <xsd:element name="m2811a07b6c6fd47188d63596ada41d4" ma:index="33" nillable="true" ma:taxonomy="true" ma:internalName="m2811a07b6c6fd47188d63596ada41d4" ma:taxonomyFieldName="DNB_Afdeling" ma:displayName="Department" ma:default="1;#Toezicht Pensioenfondsen|05fe169f-9af6-4139-8249-771375f7b69c" ma:fieldId="{62811a07-b6c6-fd47-188d-63596ada41d4}" ma:sspId="b8135cd8-dd77-44d6-bdcc-adbf336672a2" ma:termSetId="f1bb8585-b79d-427a-822a-3c18649c7534" ma:anchorId="00000000-0000-0000-0000-000000000000" ma:open="true" ma:isKeyword="false">
      <xsd:complexType>
        <xsd:sequence>
          <xsd:element ref="pc:Terms" minOccurs="0" maxOccurs="1"/>
        </xsd:sequence>
      </xsd:complexType>
    </xsd:element>
    <xsd:element name="k87fa04bff4d9972ce4710608e39267c" ma:index="34" ma:taxonomy="true" ma:internalName="k87fa04bff4d9972ce4710608e39267c" ma:taxonomyFieldName="DNB_ProjectLabel" ma:displayName="DNB Label" ma:readOnly="false" ma:fieldId="{487fa04b-ff4d-9972-ce47-10608e39267c}" ma:taxonomyMulti="true" ma:sspId="b8135cd8-dd77-44d6-bdcc-adbf336672a2" ma:termSetId="4e9423d1-34f4-40fe-9ef1-6e83ad29c3f3" ma:anchorId="00000000-0000-0000-0000-000000000000" ma:open="false" ma:isKeyword="false">
      <xsd:complexType>
        <xsd:sequence>
          <xsd:element ref="pc:Terms" minOccurs="0" maxOccurs="1"/>
        </xsd:sequence>
      </xsd:complexType>
    </xsd:element>
    <xsd:element name="lf407febbd33431194d81c62cb1ef365" ma:index="36" nillable="true" ma:taxonomy="true" ma:internalName="lf407febbd33431194d81c62cb1ef365" ma:taxonomyFieldName="LabelTransitietoezicht" ma:displayName="Label Transitietoezicht" ma:default="" ma:fieldId="{5f407feb-bd33-4311-94d8-1c62cb1ef365}" ma:taxonomyMulti="true" ma:sspId="b8135cd8-dd77-44d6-bdcc-adbf336672a2" ma:termSetId="922a10dd-57b2-4e37-a465-a679e7c587c0" ma:anchorId="00000000-0000-0000-0000-000000000000" ma:open="true" ma:isKeyword="false">
      <xsd:complexType>
        <xsd:sequence>
          <xsd:element ref="pc:Terms" minOccurs="0" maxOccurs="1"/>
        </xsd:sequence>
      </xsd:complexType>
    </xsd:element>
    <xsd:element name="SharedWithUsers" ma:index="4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579f09a-7d66-460e-892c-7808be5ca145" elementFormDefault="qualified">
    <xsd:import namespace="http://schemas.microsoft.com/office/2006/documentManagement/types"/>
    <xsd:import namespace="http://schemas.microsoft.com/office/infopath/2007/PartnerControls"/>
    <xsd:element name="MediaServiceMetadata" ma:index="37" nillable="true" ma:displayName="MediaServiceMetadata" ma:hidden="true" ma:internalName="MediaServiceMetadata" ma:readOnly="true">
      <xsd:simpleType>
        <xsd:restriction base="dms:Note"/>
      </xsd:simpleType>
    </xsd:element>
    <xsd:element name="MediaServiceFastMetadata" ma:index="38" nillable="true" ma:displayName="MediaServiceFastMetadata" ma:hidden="true" ma:internalName="MediaServiceFastMetadata" ma:readOnly="true">
      <xsd:simpleType>
        <xsd:restriction base="dms:Note"/>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A7D379-43E1-4F3B-B295-1DCC5C9DAFD0}">
  <ds:schemaRefs>
    <ds:schemaRef ds:uri="http://schemas.microsoft.com/sharepoint/v3/contenttype/forms"/>
  </ds:schemaRefs>
</ds:datastoreItem>
</file>

<file path=customXml/itemProps2.xml><?xml version="1.0" encoding="utf-8"?>
<ds:datastoreItem xmlns:ds="http://schemas.openxmlformats.org/officeDocument/2006/customXml" ds:itemID="{2FC3DDB3-3C3B-4ED6-B2FC-4332AA593476}">
  <ds:schemaRefs>
    <ds:schemaRef ds:uri="http://purl.org/dc/elements/1.1/"/>
    <ds:schemaRef ds:uri="http://schemas.microsoft.com/office/2006/documentManagement/types"/>
    <ds:schemaRef ds:uri="http://schemas.dnb.nl/sharepoint"/>
    <ds:schemaRef ds:uri="http://purl.org/dc/dcmitype/"/>
    <ds:schemaRef ds:uri="http://schemas.microsoft.com/office/infopath/2007/PartnerControls"/>
    <ds:schemaRef ds:uri="http://schemas.openxmlformats.org/package/2006/metadata/core-properties"/>
    <ds:schemaRef ds:uri="http://schemas.microsoft.com/office/2006/metadata/properties"/>
    <ds:schemaRef ds:uri="e579f09a-7d66-460e-892c-7808be5ca145"/>
    <ds:schemaRef ds:uri="fb51a7fe-95f9-4eb1-b1c2-92d633bae1a3"/>
    <ds:schemaRef ds:uri="http://www.w3.org/XML/1998/namespace"/>
    <ds:schemaRef ds:uri="http://purl.org/dc/terms/"/>
  </ds:schemaRefs>
</ds:datastoreItem>
</file>

<file path=customXml/itemProps3.xml><?xml version="1.0" encoding="utf-8"?>
<ds:datastoreItem xmlns:ds="http://schemas.openxmlformats.org/officeDocument/2006/customXml" ds:itemID="{FC7A9CA4-92CB-4B9D-A8FA-BFD3E07AE5B3}">
  <ds:schemaRefs/>
</ds:datastoreItem>
</file>

<file path=customXml/itemProps4.xml><?xml version="1.0" encoding="utf-8"?>
<ds:datastoreItem xmlns:ds="http://schemas.openxmlformats.org/officeDocument/2006/customXml" ds:itemID="{83D4A8BD-5294-4F32-9FE4-0255C53A8FF3}">
  <ds:schemaRefs>
    <ds:schemaRef ds:uri="http://schemas.microsoft.com/sharepoint/events"/>
  </ds:schemaRefs>
</ds:datastoreItem>
</file>

<file path=customXml/itemProps5.xml><?xml version="1.0" encoding="utf-8"?>
<ds:datastoreItem xmlns:ds="http://schemas.openxmlformats.org/officeDocument/2006/customXml" ds:itemID="{011B3710-C2B4-4619-BC8C-5FE7E5DD1386}">
  <ds:schemaRefs/>
</ds:datastoreItem>
</file>

<file path=customXml/itemProps6.xml><?xml version="1.0" encoding="utf-8"?>
<ds:datastoreItem xmlns:ds="http://schemas.openxmlformats.org/officeDocument/2006/customXml" ds:itemID="{3052DB0C-70A7-493D-B7B6-3A8D964A4B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dnb.nl/sharepoint"/>
    <ds:schemaRef ds:uri="fb51a7fe-95f9-4eb1-b1c2-92d633bae1a3"/>
    <ds:schemaRef ds:uri="e579f09a-7d66-460e-892c-7808be5ca1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c7cb471-bbb9-48fe-b85f-0bdddd48d306}" enabled="1" method="Standard" siteId="{9ecbd628-0072-405d-8567-32c6750b0d3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13</vt:i4>
      </vt:variant>
    </vt:vector>
  </HeadingPairs>
  <TitlesOfParts>
    <vt:vector size="39" baseType="lpstr">
      <vt:lpstr>0. Inhoudsopgave</vt:lpstr>
      <vt:lpstr>1. Besluitvorming</vt:lpstr>
      <vt:lpstr>2. Datakwaliteit </vt:lpstr>
      <vt:lpstr>3. Andere risico's (niet-finan)</vt:lpstr>
      <vt:lpstr>4. Risicohouding</vt:lpstr>
      <vt:lpstr>5. Risicohouding maatstaven</vt:lpstr>
      <vt:lpstr>6. SPR contract</vt:lpstr>
      <vt:lpstr>7. Toedeelregels SPR</vt:lpstr>
      <vt:lpstr>8. SAA SPR</vt:lpstr>
      <vt:lpstr>9. FPR contract</vt:lpstr>
      <vt:lpstr>10. SAA FPR</vt:lpstr>
      <vt:lpstr>11. Transitie-ftk na invaarbesl</vt:lpstr>
      <vt:lpstr>12. Transitie beleggingsbeleid</vt:lpstr>
      <vt:lpstr>13. Basisscenario berekeningen</vt:lpstr>
      <vt:lpstr>14. Omrekenmethoden</vt:lpstr>
      <vt:lpstr>15. Transitie-effecten</vt:lpstr>
      <vt:lpstr>16. Basisscenario netto profijt</vt:lpstr>
      <vt:lpstr>17. Basisscenario bruto profijt</vt:lpstr>
      <vt:lpstr>18. Basissc. pens.verwachting</vt:lpstr>
      <vt:lpstr>19. Complete besluitvorming</vt:lpstr>
      <vt:lpstr>20. Hoogst verkende DG</vt:lpstr>
      <vt:lpstr>21. Laagst verkende DG</vt:lpstr>
      <vt:lpstr>22. Hoogst verkende rente</vt:lpstr>
      <vt:lpstr>23. Laagst verkende rente</vt:lpstr>
      <vt:lpstr>24. Additioneel scenario</vt:lpstr>
      <vt:lpstr>25. Evenwichtigheidsweging</vt:lpstr>
      <vt:lpstr>'0. Inhoudsopgave'!Print_Area</vt:lpstr>
      <vt:lpstr>'15. Transitie-effecten'!Print_Area</vt:lpstr>
      <vt:lpstr>'19. Complete besluitvorming'!Print_Area</vt:lpstr>
      <vt:lpstr>'20. Hoogst verkende DG'!Print_Area</vt:lpstr>
      <vt:lpstr>'3. Andere risico''s (niet-finan)'!Print_Area</vt:lpstr>
      <vt:lpstr>'5. Risicohouding maatstaven'!Print_Area</vt:lpstr>
      <vt:lpstr>'8. SAA SPR'!Print_Area</vt:lpstr>
      <vt:lpstr>'25. Evenwichtigheidsweging'!Print_Titles</vt:lpstr>
      <vt:lpstr>'6. SPR contract'!Print_Titles</vt:lpstr>
      <vt:lpstr>'0. Inhoudsopgave'!x</vt:lpstr>
      <vt:lpstr>'20. Hoogst verkende DG'!x</vt:lpstr>
      <vt:lpstr>'25. Evenwichtigheidsweging'!x</vt:lpstr>
      <vt:lpstr>'6. SPR contract'!x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Invaarsjabloon (definitief - versie 2.1)</dc:title>
  <dc:subject/>
  <dc:creator/>
  <cp:keywords/>
  <dc:description/>
  <cp:lastModifiedBy/>
  <cp:revision>1</cp:revision>
  <dcterms:created xsi:type="dcterms:W3CDTF">2023-07-03T08:45:55Z</dcterms:created>
  <dcterms:modified xsi:type="dcterms:W3CDTF">2024-09-09T14:49:42Z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0x0101001A9AF98CE4D646E7BAD5E0A615FBC4570033574BA5F6F8485F80DD011BE7D1CFF900A29D0EB6935031429EA912CC67A5A76B</vt:lpwstr>
  </property>
  <property fmtid="{D5CDD505-2E9C-101B-9397-08002B2CF9AE}" pid="3" name="DNB_Afdeling">
    <vt:lpwstr>37;#Toezicht Invaarbesluiten|1af55032-5b0c-4b43-aed0-6d47574564e4</vt:lpwstr>
  </property>
  <property fmtid="{D5CDD505-2E9C-101B-9397-08002B2CF9AE}" pid="4" name="DNB_Status">
    <vt:lpwstr>3;#Lopend|9178452f-7c5d-4617-8a9d-cb6cbffbcbfc</vt:lpwstr>
  </property>
  <property fmtid="{D5CDD505-2E9C-101B-9397-08002B2CF9AE}" pid="5" name="lda0e043566dcacd3d66b94d90c3f946">
    <vt:lpwstr>Lopend|9178452f-7c5d-4617-8a9d-cb6cbffbcbfc</vt:lpwstr>
  </property>
  <property fmtid="{D5CDD505-2E9C-101B-9397-08002B2CF9AE}" pid="6" name="DNB_ProjectLabel">
    <vt:lpwstr>5;#Projecten|6b72ff99-9c37-4a58-86d6-c50d28db3af0</vt:lpwstr>
  </property>
  <property fmtid="{D5CDD505-2E9C-101B-9397-08002B2CF9AE}" pid="7" name="DNB_Divisie">
    <vt:lpwstr>1;#Toezicht Pensioenfondsen|05fe169f-9af6-4139-8249-771375f7b69c</vt:lpwstr>
  </property>
  <property fmtid="{D5CDD505-2E9C-101B-9397-08002B2CF9AE}" pid="8" name="_dlc_DocIdItemGuid">
    <vt:lpwstr>1de291e1-ce6d-41fc-9193-ba64aed88fef</vt:lpwstr>
  </property>
  <property fmtid="{D5CDD505-2E9C-101B-9397-08002B2CF9AE}" pid="9" name="LabelTransitietoezicht">
    <vt:lpwstr/>
  </property>
</Properties>
</file>