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olvency II\Basic rapportages\Basic sheets in 2025 (Boekjaar 2024)\Hulpprogramma's 2024\"/>
    </mc:Choice>
  </mc:AlternateContent>
  <xr:revisionPtr revIDLastSave="0" documentId="13_ncr:1_{73E69B9D-85A4-4DD5-9B10-466540ED8166}" xr6:coauthVersionLast="47" xr6:coauthVersionMax="47" xr10:uidLastSave="{00000000-0000-0000-0000-000000000000}"/>
  <workbookProtection workbookAlgorithmName="SHA-512" workbookHashValue="/Xg53iJxS726Ec8rHJ2tNBuPmbuomoyidAQf7LeD0QYXcmWTZXZCQRkj3JMoN+BjEAsfX156L/Bv7SLrOT2AbQ==" workbookSaltValue="XZCMykunHjrMZv5raV3J1g==" workbookSpinCount="100000" lockStructure="1"/>
  <bookViews>
    <workbookView xWindow="-110" yWindow="-110" windowWidth="19420" windowHeight="10300" xr2:uid="{00000000-000D-0000-FFFF-FFFF00000000}"/>
  </bookViews>
  <sheets>
    <sheet name="Invulinstructie" sheetId="3" r:id="rId1"/>
    <sheet name="Berekening renteschokken" sheetId="6" r:id="rId2"/>
    <sheet name="Berekening spread" sheetId="9" r:id="rId3"/>
    <sheet name="Berekening MW" sheetId="1" r:id="rId4"/>
    <sheet name="Curves" sheetId="2" r:id="rId5"/>
  </sheets>
  <externalReferences>
    <externalReference r:id="rId6"/>
  </externalReferences>
  <definedNames>
    <definedName name="LiqMat">[1]termstructure_alternative!$F$1:$BC$2</definedName>
    <definedName name="_xlnm.Print_Area" localSheetId="0">Invulinstructie!$A$2:$Z$49</definedName>
    <definedName name="solver_adj" localSheetId="4" hidden="1">Curves!$O$5</definedName>
    <definedName name="solver_cvg" localSheetId="4" hidden="1">0.0001</definedName>
    <definedName name="solver_drv" localSheetId="4" hidden="1">2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2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Curves!$R$5</definedName>
    <definedName name="solver_pre" localSheetId="4" hidden="1">0.000001</definedName>
    <definedName name="solver_rbv" localSheetId="4" hidden="1">2</definedName>
    <definedName name="solver_rlx" localSheetId="4" hidden="1">2</definedName>
    <definedName name="solver_rsd" localSheetId="4" hidden="1">0</definedName>
    <definedName name="solver_scl" localSheetId="4" hidden="1">2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0</definedName>
    <definedName name="solver_ver" localSheetId="4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26" i="6" l="1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K33" i="6"/>
  <c r="L33" i="6"/>
  <c r="M33" i="6"/>
  <c r="N33" i="6"/>
  <c r="K34" i="6"/>
  <c r="L34" i="6"/>
  <c r="M34" i="6"/>
  <c r="N34" i="6"/>
  <c r="K35" i="6"/>
  <c r="L35" i="6"/>
  <c r="M35" i="6"/>
  <c r="N35" i="6"/>
  <c r="K36" i="6"/>
  <c r="L36" i="6"/>
  <c r="M36" i="6"/>
  <c r="N36" i="6"/>
  <c r="K37" i="6"/>
  <c r="L37" i="6"/>
  <c r="M37" i="6"/>
  <c r="N37" i="6"/>
  <c r="K38" i="6"/>
  <c r="L38" i="6"/>
  <c r="M38" i="6"/>
  <c r="N38" i="6"/>
  <c r="K39" i="6"/>
  <c r="L39" i="6"/>
  <c r="M39" i="6"/>
  <c r="N39" i="6"/>
  <c r="K40" i="6"/>
  <c r="L40" i="6"/>
  <c r="M40" i="6"/>
  <c r="N40" i="6"/>
  <c r="K41" i="6"/>
  <c r="L41" i="6"/>
  <c r="M41" i="6"/>
  <c r="N41" i="6"/>
  <c r="K42" i="6"/>
  <c r="L42" i="6"/>
  <c r="M42" i="6"/>
  <c r="N42" i="6"/>
  <c r="K43" i="6"/>
  <c r="L43" i="6"/>
  <c r="M43" i="6"/>
  <c r="N43" i="6"/>
  <c r="K44" i="6"/>
  <c r="L44" i="6"/>
  <c r="M44" i="6"/>
  <c r="N44" i="6"/>
  <c r="K45" i="6"/>
  <c r="L45" i="6"/>
  <c r="M45" i="6"/>
  <c r="N45" i="6"/>
  <c r="K46" i="6"/>
  <c r="L46" i="6"/>
  <c r="M46" i="6"/>
  <c r="N46" i="6"/>
  <c r="K47" i="6"/>
  <c r="L47" i="6"/>
  <c r="M47" i="6"/>
  <c r="N47" i="6"/>
  <c r="K48" i="6"/>
  <c r="L48" i="6"/>
  <c r="M48" i="6"/>
  <c r="N48" i="6"/>
  <c r="K49" i="6"/>
  <c r="L49" i="6"/>
  <c r="M49" i="6"/>
  <c r="N49" i="6"/>
  <c r="K50" i="6"/>
  <c r="L50" i="6"/>
  <c r="M50" i="6"/>
  <c r="N50" i="6"/>
  <c r="K51" i="6"/>
  <c r="L51" i="6"/>
  <c r="M51" i="6"/>
  <c r="N51" i="6"/>
  <c r="K52" i="6"/>
  <c r="L52" i="6"/>
  <c r="M52" i="6"/>
  <c r="N52" i="6"/>
  <c r="K53" i="6"/>
  <c r="L53" i="6"/>
  <c r="M53" i="6"/>
  <c r="N53" i="6"/>
  <c r="K54" i="6"/>
  <c r="L54" i="6"/>
  <c r="M54" i="6"/>
  <c r="N54" i="6"/>
  <c r="K55" i="6"/>
  <c r="L55" i="6"/>
  <c r="M55" i="6"/>
  <c r="N55" i="6"/>
  <c r="K56" i="6"/>
  <c r="L56" i="6"/>
  <c r="M56" i="6"/>
  <c r="N56" i="6"/>
  <c r="K57" i="6"/>
  <c r="L57" i="6"/>
  <c r="M57" i="6"/>
  <c r="N57" i="6"/>
  <c r="K58" i="6"/>
  <c r="L58" i="6"/>
  <c r="M58" i="6"/>
  <c r="N58" i="6"/>
  <c r="K59" i="6"/>
  <c r="L59" i="6"/>
  <c r="M59" i="6"/>
  <c r="N59" i="6"/>
  <c r="K60" i="6"/>
  <c r="L60" i="6"/>
  <c r="M60" i="6"/>
  <c r="N60" i="6"/>
  <c r="K61" i="6"/>
  <c r="L61" i="6"/>
  <c r="M61" i="6"/>
  <c r="N61" i="6"/>
  <c r="K62" i="6"/>
  <c r="L62" i="6"/>
  <c r="M62" i="6"/>
  <c r="N62" i="6"/>
  <c r="K63" i="6"/>
  <c r="L63" i="6"/>
  <c r="M63" i="6"/>
  <c r="N63" i="6"/>
  <c r="K64" i="6"/>
  <c r="L64" i="6"/>
  <c r="M64" i="6"/>
  <c r="N64" i="6"/>
  <c r="K65" i="6"/>
  <c r="L65" i="6"/>
  <c r="M65" i="6"/>
  <c r="N65" i="6"/>
  <c r="K66" i="6"/>
  <c r="L66" i="6"/>
  <c r="M66" i="6"/>
  <c r="N66" i="6"/>
  <c r="K67" i="6"/>
  <c r="L67" i="6"/>
  <c r="M67" i="6"/>
  <c r="N67" i="6"/>
  <c r="K68" i="6"/>
  <c r="L68" i="6"/>
  <c r="M68" i="6"/>
  <c r="N68" i="6"/>
  <c r="K69" i="6"/>
  <c r="L69" i="6"/>
  <c r="M69" i="6"/>
  <c r="N69" i="6"/>
  <c r="K70" i="6"/>
  <c r="L70" i="6"/>
  <c r="M70" i="6"/>
  <c r="N70" i="6"/>
  <c r="K71" i="6"/>
  <c r="L71" i="6"/>
  <c r="M71" i="6"/>
  <c r="N71" i="6"/>
  <c r="K72" i="6"/>
  <c r="L72" i="6"/>
  <c r="M72" i="6"/>
  <c r="N72" i="6"/>
  <c r="K73" i="6"/>
  <c r="L73" i="6"/>
  <c r="M73" i="6"/>
  <c r="N73" i="6"/>
  <c r="K74" i="6"/>
  <c r="L74" i="6"/>
  <c r="M74" i="6"/>
  <c r="N74" i="6"/>
  <c r="K75" i="6"/>
  <c r="L75" i="6"/>
  <c r="M75" i="6"/>
  <c r="N75" i="6"/>
  <c r="K76" i="6"/>
  <c r="L76" i="6"/>
  <c r="M76" i="6"/>
  <c r="N76" i="6"/>
  <c r="K77" i="6"/>
  <c r="L77" i="6"/>
  <c r="M77" i="6"/>
  <c r="N77" i="6"/>
  <c r="K78" i="6"/>
  <c r="L78" i="6"/>
  <c r="M78" i="6"/>
  <c r="N78" i="6"/>
  <c r="K79" i="6"/>
  <c r="L79" i="6"/>
  <c r="M79" i="6"/>
  <c r="N79" i="6"/>
  <c r="K80" i="6"/>
  <c r="L80" i="6"/>
  <c r="M80" i="6"/>
  <c r="N80" i="6"/>
  <c r="K81" i="6"/>
  <c r="L81" i="6"/>
  <c r="M81" i="6"/>
  <c r="N81" i="6"/>
  <c r="K82" i="6"/>
  <c r="L82" i="6"/>
  <c r="M82" i="6"/>
  <c r="N82" i="6"/>
  <c r="K83" i="6"/>
  <c r="L83" i="6"/>
  <c r="M83" i="6"/>
  <c r="N83" i="6"/>
  <c r="K84" i="6"/>
  <c r="L84" i="6"/>
  <c r="M84" i="6"/>
  <c r="N84" i="6"/>
  <c r="K85" i="6"/>
  <c r="L85" i="6"/>
  <c r="M85" i="6"/>
  <c r="N85" i="6"/>
  <c r="K86" i="6"/>
  <c r="L86" i="6"/>
  <c r="M86" i="6"/>
  <c r="N86" i="6"/>
  <c r="K87" i="6"/>
  <c r="L87" i="6"/>
  <c r="M87" i="6"/>
  <c r="N87" i="6"/>
  <c r="K88" i="6"/>
  <c r="L88" i="6"/>
  <c r="M88" i="6"/>
  <c r="N88" i="6"/>
  <c r="K89" i="6"/>
  <c r="L89" i="6"/>
  <c r="M89" i="6"/>
  <c r="N89" i="6"/>
  <c r="K90" i="6"/>
  <c r="L90" i="6"/>
  <c r="M90" i="6"/>
  <c r="N90" i="6"/>
  <c r="K91" i="6"/>
  <c r="L91" i="6"/>
  <c r="M91" i="6"/>
  <c r="N91" i="6"/>
  <c r="K92" i="6"/>
  <c r="L92" i="6"/>
  <c r="M92" i="6"/>
  <c r="N92" i="6"/>
  <c r="K93" i="6"/>
  <c r="L93" i="6"/>
  <c r="M93" i="6"/>
  <c r="N93" i="6"/>
  <c r="K94" i="6"/>
  <c r="L94" i="6"/>
  <c r="M94" i="6"/>
  <c r="N94" i="6"/>
  <c r="K95" i="6"/>
  <c r="L95" i="6"/>
  <c r="M95" i="6"/>
  <c r="N95" i="6"/>
  <c r="K96" i="6"/>
  <c r="L96" i="6"/>
  <c r="M96" i="6"/>
  <c r="N96" i="6"/>
  <c r="K97" i="6"/>
  <c r="L97" i="6"/>
  <c r="M97" i="6"/>
  <c r="N97" i="6"/>
  <c r="K98" i="6"/>
  <c r="L98" i="6"/>
  <c r="M98" i="6"/>
  <c r="N98" i="6"/>
  <c r="K99" i="6"/>
  <c r="L99" i="6"/>
  <c r="M99" i="6"/>
  <c r="N99" i="6"/>
  <c r="K100" i="6"/>
  <c r="L100" i="6"/>
  <c r="M100" i="6"/>
  <c r="N100" i="6"/>
  <c r="K101" i="6"/>
  <c r="L101" i="6"/>
  <c r="M101" i="6"/>
  <c r="N101" i="6"/>
  <c r="K102" i="6"/>
  <c r="L102" i="6"/>
  <c r="M102" i="6"/>
  <c r="N102" i="6"/>
  <c r="K103" i="6"/>
  <c r="L103" i="6"/>
  <c r="M103" i="6"/>
  <c r="N103" i="6"/>
  <c r="K104" i="6"/>
  <c r="L104" i="6"/>
  <c r="M104" i="6"/>
  <c r="N104" i="6"/>
  <c r="K105" i="6"/>
  <c r="L105" i="6"/>
  <c r="M105" i="6"/>
  <c r="N105" i="6"/>
  <c r="K106" i="6"/>
  <c r="L106" i="6"/>
  <c r="M106" i="6"/>
  <c r="N106" i="6"/>
  <c r="K107" i="6"/>
  <c r="L107" i="6"/>
  <c r="M107" i="6"/>
  <c r="N107" i="6"/>
  <c r="K108" i="6"/>
  <c r="L108" i="6"/>
  <c r="M108" i="6"/>
  <c r="N108" i="6"/>
  <c r="K109" i="6"/>
  <c r="L109" i="6"/>
  <c r="M109" i="6"/>
  <c r="N109" i="6"/>
  <c r="K110" i="6"/>
  <c r="L110" i="6"/>
  <c r="M110" i="6"/>
  <c r="N110" i="6"/>
  <c r="K111" i="6"/>
  <c r="L111" i="6"/>
  <c r="M111" i="6"/>
  <c r="N111" i="6"/>
  <c r="K112" i="6"/>
  <c r="L112" i="6"/>
  <c r="M112" i="6"/>
  <c r="N112" i="6"/>
  <c r="K113" i="6"/>
  <c r="L113" i="6"/>
  <c r="M113" i="6"/>
  <c r="N113" i="6"/>
  <c r="K114" i="6"/>
  <c r="L114" i="6"/>
  <c r="M114" i="6"/>
  <c r="N114" i="6"/>
  <c r="K115" i="6"/>
  <c r="L115" i="6"/>
  <c r="M115" i="6"/>
  <c r="N115" i="6"/>
  <c r="K116" i="6"/>
  <c r="L116" i="6"/>
  <c r="M116" i="6"/>
  <c r="N116" i="6"/>
  <c r="K117" i="6"/>
  <c r="L117" i="6"/>
  <c r="M117" i="6"/>
  <c r="N117" i="6"/>
  <c r="K118" i="6"/>
  <c r="L118" i="6"/>
  <c r="M118" i="6"/>
  <c r="N118" i="6"/>
  <c r="K119" i="6"/>
  <c r="L119" i="6"/>
  <c r="M119" i="6"/>
  <c r="N119" i="6"/>
  <c r="K120" i="6"/>
  <c r="L120" i="6"/>
  <c r="M120" i="6"/>
  <c r="N120" i="6"/>
  <c r="K121" i="6"/>
  <c r="L121" i="6"/>
  <c r="M121" i="6"/>
  <c r="N121" i="6"/>
  <c r="K122" i="6"/>
  <c r="L122" i="6"/>
  <c r="M122" i="6"/>
  <c r="N122" i="6"/>
  <c r="K123" i="6"/>
  <c r="L123" i="6"/>
  <c r="M123" i="6"/>
  <c r="N123" i="6"/>
  <c r="K124" i="6"/>
  <c r="L124" i="6"/>
  <c r="M124" i="6"/>
  <c r="N124" i="6"/>
  <c r="H126" i="6"/>
  <c r="I126" i="6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6" i="2"/>
  <c r="C10" i="9" l="1"/>
  <c r="A11" i="9" l="1"/>
  <c r="C11" i="9" s="1"/>
  <c r="B9" i="9"/>
  <c r="C9" i="9" s="1"/>
  <c r="B7" i="9"/>
  <c r="P16" i="9" s="1"/>
  <c r="A12" i="9" l="1"/>
  <c r="C12" i="9" s="1"/>
  <c r="A13" i="9"/>
  <c r="C13" i="9" s="1"/>
  <c r="A14" i="9" l="1"/>
  <c r="C14" i="9" s="1"/>
  <c r="A15" i="9" l="1"/>
  <c r="C15" i="9" s="1"/>
  <c r="A16" i="9" l="1"/>
  <c r="C16" i="9" s="1"/>
  <c r="A17" i="9" l="1"/>
  <c r="C17" i="9" s="1"/>
  <c r="A18" i="9" l="1"/>
  <c r="C18" i="9" s="1"/>
  <c r="A19" i="9" l="1"/>
  <c r="C19" i="9" s="1"/>
  <c r="A20" i="9" l="1"/>
  <c r="C20" i="9" s="1"/>
  <c r="A21" i="9" l="1"/>
  <c r="C21" i="9" s="1"/>
  <c r="A22" i="9" l="1"/>
  <c r="C22" i="9" s="1"/>
  <c r="A23" i="9" l="1"/>
  <c r="C23" i="9" s="1"/>
  <c r="A24" i="9" l="1"/>
  <c r="C24" i="9" s="1"/>
  <c r="A25" i="9" l="1"/>
  <c r="C25" i="9" s="1"/>
  <c r="A26" i="9" l="1"/>
  <c r="C26" i="9" s="1"/>
  <c r="A27" i="9" l="1"/>
  <c r="C27" i="9" s="1"/>
  <c r="A28" i="9" l="1"/>
  <c r="C28" i="9" s="1"/>
  <c r="A29" i="9" l="1"/>
  <c r="C29" i="9" s="1"/>
  <c r="A30" i="9" l="1"/>
  <c r="C30" i="9" s="1"/>
  <c r="A31" i="9" l="1"/>
  <c r="C31" i="9" s="1"/>
  <c r="A32" i="9" l="1"/>
  <c r="C32" i="9" s="1"/>
  <c r="A33" i="9" l="1"/>
  <c r="C33" i="9" s="1"/>
  <c r="A34" i="9" l="1"/>
  <c r="C34" i="9" s="1"/>
  <c r="A35" i="9" l="1"/>
  <c r="C35" i="9" s="1"/>
  <c r="A36" i="9" l="1"/>
  <c r="C36" i="9" s="1"/>
  <c r="A37" i="9" l="1"/>
  <c r="C37" i="9" s="1"/>
  <c r="A38" i="9" l="1"/>
  <c r="C38" i="9" s="1"/>
  <c r="A39" i="9" l="1"/>
  <c r="C39" i="9" s="1"/>
  <c r="A40" i="9" l="1"/>
  <c r="C40" i="9" s="1"/>
  <c r="A41" i="9" l="1"/>
  <c r="C41" i="9" s="1"/>
  <c r="A42" i="9" l="1"/>
  <c r="C42" i="9" s="1"/>
  <c r="A43" i="9" l="1"/>
  <c r="C43" i="9" s="1"/>
  <c r="A44" i="9" l="1"/>
  <c r="C44" i="9" s="1"/>
  <c r="A45" i="9" l="1"/>
  <c r="C45" i="9" s="1"/>
  <c r="A46" i="9" l="1"/>
  <c r="C46" i="9" s="1"/>
  <c r="A47" i="9" l="1"/>
  <c r="C47" i="9" s="1"/>
  <c r="A48" i="9" l="1"/>
  <c r="C48" i="9" s="1"/>
  <c r="A49" i="9" l="1"/>
  <c r="C49" i="9" s="1"/>
  <c r="A50" i="9" l="1"/>
  <c r="C50" i="9" s="1"/>
  <c r="A51" i="9" l="1"/>
  <c r="C51" i="9" s="1"/>
  <c r="A52" i="9" l="1"/>
  <c r="C52" i="9" s="1"/>
  <c r="A53" i="9" l="1"/>
  <c r="C53" i="9" s="1"/>
  <c r="A54" i="9" l="1"/>
  <c r="C54" i="9" s="1"/>
  <c r="A55" i="9" l="1"/>
  <c r="C55" i="9" s="1"/>
  <c r="A56" i="9" l="1"/>
  <c r="C56" i="9" s="1"/>
  <c r="A57" i="9" l="1"/>
  <c r="C57" i="9" s="1"/>
  <c r="A58" i="9" l="1"/>
  <c r="C58" i="9" s="1"/>
  <c r="A59" i="9" l="1"/>
  <c r="C59" i="9" s="1"/>
  <c r="A60" i="9" l="1"/>
  <c r="C60" i="9" s="1"/>
  <c r="A61" i="9" l="1"/>
  <c r="C61" i="9" s="1"/>
  <c r="A62" i="9" l="1"/>
  <c r="C62" i="9" s="1"/>
  <c r="A63" i="9" l="1"/>
  <c r="C63" i="9" s="1"/>
  <c r="A64" i="9" l="1"/>
  <c r="C64" i="9" s="1"/>
  <c r="A65" i="9" l="1"/>
  <c r="C65" i="9" s="1"/>
  <c r="A66" i="9" l="1"/>
  <c r="C66" i="9" s="1"/>
  <c r="A67" i="9" l="1"/>
  <c r="C67" i="9" s="1"/>
  <c r="A68" i="9" l="1"/>
  <c r="C68" i="9" s="1"/>
  <c r="A69" i="9" l="1"/>
  <c r="C69" i="9" s="1"/>
  <c r="A70" i="9" l="1"/>
  <c r="C70" i="9" s="1"/>
  <c r="A71" i="9" l="1"/>
  <c r="C71" i="9" s="1"/>
  <c r="A72" i="9" l="1"/>
  <c r="C72" i="9" s="1"/>
  <c r="A73" i="9" l="1"/>
  <c r="C73" i="9" s="1"/>
  <c r="A74" i="9" l="1"/>
  <c r="C74" i="9" s="1"/>
  <c r="A75" i="9" l="1"/>
  <c r="C75" i="9" s="1"/>
  <c r="A76" i="9" l="1"/>
  <c r="C76" i="9" s="1"/>
  <c r="A77" i="9" l="1"/>
  <c r="C77" i="9" s="1"/>
  <c r="A78" i="9" l="1"/>
  <c r="C78" i="9" s="1"/>
  <c r="A79" i="9" l="1"/>
  <c r="C79" i="9" s="1"/>
  <c r="A80" i="9" l="1"/>
  <c r="C80" i="9" s="1"/>
  <c r="A81" i="9" l="1"/>
  <c r="C81" i="9" s="1"/>
  <c r="A82" i="9" l="1"/>
  <c r="C82" i="9" s="1"/>
  <c r="A83" i="9" l="1"/>
  <c r="C83" i="9" s="1"/>
  <c r="A84" i="9" l="1"/>
  <c r="C84" i="9" s="1"/>
  <c r="A85" i="9" l="1"/>
  <c r="C85" i="9" s="1"/>
  <c r="A86" i="9" l="1"/>
  <c r="C86" i="9" s="1"/>
  <c r="A87" i="9" l="1"/>
  <c r="C87" i="9" s="1"/>
  <c r="A88" i="9" l="1"/>
  <c r="C88" i="9" s="1"/>
  <c r="A89" i="9" l="1"/>
  <c r="C89" i="9" s="1"/>
  <c r="A90" i="9" l="1"/>
  <c r="C90" i="9" s="1"/>
  <c r="A91" i="9" l="1"/>
  <c r="C91" i="9" s="1"/>
  <c r="A92" i="9" l="1"/>
  <c r="C92" i="9" s="1"/>
  <c r="A93" i="9" l="1"/>
  <c r="C93" i="9" s="1"/>
  <c r="A94" i="9" l="1"/>
  <c r="C94" i="9" s="1"/>
  <c r="A95" i="9" l="1"/>
  <c r="C95" i="9" s="1"/>
  <c r="A96" i="9" l="1"/>
  <c r="C96" i="9" s="1"/>
  <c r="A97" i="9" l="1"/>
  <c r="C97" i="9" s="1"/>
  <c r="A98" i="9" l="1"/>
  <c r="C98" i="9" s="1"/>
  <c r="A99" i="9" l="1"/>
  <c r="C99" i="9" s="1"/>
  <c r="A100" i="9" l="1"/>
  <c r="C100" i="9" s="1"/>
  <c r="A101" i="9" l="1"/>
  <c r="C101" i="9" s="1"/>
  <c r="A102" i="9" l="1"/>
  <c r="C102" i="9" s="1"/>
  <c r="A103" i="9" l="1"/>
  <c r="C103" i="9" s="1"/>
  <c r="A104" i="9" l="1"/>
  <c r="C104" i="9" s="1"/>
  <c r="A105" i="9" l="1"/>
  <c r="C105" i="9" s="1"/>
  <c r="A106" i="9" l="1"/>
  <c r="C106" i="9" s="1"/>
  <c r="A107" i="9" l="1"/>
  <c r="C107" i="9" s="1"/>
  <c r="A108" i="9" l="1"/>
  <c r="C108" i="9" s="1"/>
  <c r="A109" i="9" l="1"/>
  <c r="C109" i="9" s="1"/>
  <c r="C5" i="9" s="1"/>
  <c r="E19" i="9" s="1"/>
  <c r="E18" i="9" l="1"/>
  <c r="E96" i="9"/>
  <c r="E60" i="9"/>
  <c r="E13" i="9"/>
  <c r="E64" i="9"/>
  <c r="E61" i="9"/>
  <c r="E105" i="9"/>
  <c r="E36" i="9"/>
  <c r="E37" i="9"/>
  <c r="E40" i="9"/>
  <c r="E57" i="9"/>
  <c r="E92" i="9"/>
  <c r="E33" i="9"/>
  <c r="E30" i="9"/>
  <c r="E67" i="9"/>
  <c r="E48" i="9"/>
  <c r="E29" i="9"/>
  <c r="E46" i="9"/>
  <c r="E73" i="9"/>
  <c r="E55" i="9"/>
  <c r="E20" i="9"/>
  <c r="E84" i="9"/>
  <c r="E106" i="9"/>
  <c r="E22" i="9"/>
  <c r="E49" i="9"/>
  <c r="E107" i="9"/>
  <c r="E82" i="9"/>
  <c r="E94" i="9"/>
  <c r="E47" i="9"/>
  <c r="E12" i="9"/>
  <c r="E76" i="9"/>
  <c r="E58" i="9"/>
  <c r="E85" i="9"/>
  <c r="E102" i="9"/>
  <c r="E27" i="9"/>
  <c r="E56" i="9"/>
  <c r="E77" i="9"/>
  <c r="E99" i="9"/>
  <c r="E83" i="9"/>
  <c r="E34" i="9"/>
  <c r="E78" i="9"/>
  <c r="E71" i="9"/>
  <c r="E100" i="9"/>
  <c r="E54" i="9"/>
  <c r="E45" i="9"/>
  <c r="E63" i="9"/>
  <c r="E90" i="9"/>
  <c r="E59" i="9"/>
  <c r="E35" i="9"/>
  <c r="E16" i="9"/>
  <c r="E80" i="9"/>
  <c r="E66" i="9"/>
  <c r="E93" i="9"/>
  <c r="E10" i="9"/>
  <c r="E23" i="9"/>
  <c r="E87" i="9"/>
  <c r="E52" i="9"/>
  <c r="E42" i="9"/>
  <c r="E69" i="9"/>
  <c r="E86" i="9"/>
  <c r="E43" i="9"/>
  <c r="E72" i="9"/>
  <c r="E109" i="9"/>
  <c r="E15" i="9"/>
  <c r="I15" i="9" s="1"/>
  <c r="E79" i="9"/>
  <c r="E44" i="9"/>
  <c r="E108" i="9"/>
  <c r="E21" i="9"/>
  <c r="E38" i="9"/>
  <c r="E65" i="9"/>
  <c r="E91" i="9"/>
  <c r="E50" i="9"/>
  <c r="E25" i="9"/>
  <c r="E51" i="9"/>
  <c r="E32" i="9"/>
  <c r="E98" i="9"/>
  <c r="E14" i="9"/>
  <c r="E41" i="9"/>
  <c r="E39" i="9"/>
  <c r="E103" i="9"/>
  <c r="E68" i="9"/>
  <c r="E74" i="9"/>
  <c r="E101" i="9"/>
  <c r="E17" i="9"/>
  <c r="E75" i="9"/>
  <c r="E88" i="9"/>
  <c r="E62" i="9"/>
  <c r="E31" i="9"/>
  <c r="E95" i="9"/>
  <c r="E26" i="9"/>
  <c r="E53" i="9"/>
  <c r="E70" i="9"/>
  <c r="E97" i="9"/>
  <c r="E24" i="9"/>
  <c r="E89" i="9"/>
  <c r="E81" i="9"/>
  <c r="E28" i="9"/>
  <c r="E11" i="9"/>
  <c r="E104" i="9"/>
  <c r="U16" i="9"/>
  <c r="I21" i="9" l="1"/>
  <c r="I17" i="9"/>
  <c r="I13" i="9"/>
  <c r="I20" i="9"/>
  <c r="I36" i="9"/>
  <c r="I67" i="9"/>
  <c r="I10" i="9"/>
  <c r="I26" i="9"/>
  <c r="I42" i="9"/>
  <c r="I23" i="9"/>
  <c r="I39" i="9"/>
  <c r="I65" i="9"/>
  <c r="I56" i="9"/>
  <c r="I78" i="9"/>
  <c r="I54" i="9"/>
  <c r="I70" i="9"/>
  <c r="I74" i="9"/>
  <c r="I79" i="9"/>
  <c r="I95" i="9"/>
  <c r="I72" i="9"/>
  <c r="I88" i="9"/>
  <c r="I104" i="9"/>
  <c r="I81" i="9"/>
  <c r="I97" i="9"/>
  <c r="I25" i="9"/>
  <c r="I19" i="9"/>
  <c r="I33" i="9"/>
  <c r="I24" i="9"/>
  <c r="I40" i="9"/>
  <c r="I69" i="9"/>
  <c r="I16" i="9"/>
  <c r="I30" i="9"/>
  <c r="I47" i="9"/>
  <c r="I27" i="9"/>
  <c r="I43" i="9"/>
  <c r="I44" i="9"/>
  <c r="I60" i="9"/>
  <c r="I94" i="9"/>
  <c r="I58" i="9"/>
  <c r="I86" i="9"/>
  <c r="I90" i="9"/>
  <c r="I83" i="9"/>
  <c r="I99" i="9"/>
  <c r="I76" i="9"/>
  <c r="I92" i="9"/>
  <c r="I108" i="9"/>
  <c r="I85" i="9"/>
  <c r="I101" i="9"/>
  <c r="I11" i="9"/>
  <c r="I37" i="9"/>
  <c r="I41" i="9"/>
  <c r="I29" i="9"/>
  <c r="I12" i="9"/>
  <c r="I28" i="9"/>
  <c r="I51" i="9"/>
  <c r="I82" i="9"/>
  <c r="I18" i="9"/>
  <c r="I34" i="9"/>
  <c r="I55" i="9"/>
  <c r="I31" i="9"/>
  <c r="I49" i="9"/>
  <c r="I48" i="9"/>
  <c r="I64" i="9"/>
  <c r="I46" i="9"/>
  <c r="I62" i="9"/>
  <c r="I102" i="9"/>
  <c r="I106" i="9"/>
  <c r="I87" i="9"/>
  <c r="I103" i="9"/>
  <c r="I80" i="9"/>
  <c r="I96" i="9"/>
  <c r="I73" i="9"/>
  <c r="I89" i="9"/>
  <c r="I105" i="9"/>
  <c r="I45" i="9"/>
  <c r="I53" i="9"/>
  <c r="I61" i="9"/>
  <c r="I14" i="9"/>
  <c r="I32" i="9"/>
  <c r="I59" i="9"/>
  <c r="I98" i="9"/>
  <c r="I22" i="9"/>
  <c r="I38" i="9"/>
  <c r="I63" i="9"/>
  <c r="I35" i="9"/>
  <c r="I57" i="9"/>
  <c r="I52" i="9"/>
  <c r="I68" i="9"/>
  <c r="I50" i="9"/>
  <c r="I66" i="9"/>
  <c r="I71" i="9"/>
  <c r="I75" i="9"/>
  <c r="I91" i="9"/>
  <c r="I107" i="9"/>
  <c r="I84" i="9"/>
  <c r="I100" i="9"/>
  <c r="I77" i="9"/>
  <c r="I93" i="9"/>
  <c r="I109" i="9"/>
  <c r="I7" i="9" l="1"/>
  <c r="P12" i="9" l="1"/>
  <c r="L10" i="9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U12" i="9"/>
  <c r="M3" i="2" l="1"/>
  <c r="M15" i="2" s="1"/>
  <c r="M101" i="2" l="1"/>
  <c r="M93" i="2"/>
  <c r="M65" i="2"/>
  <c r="M49" i="2"/>
  <c r="M33" i="2"/>
  <c r="M104" i="2"/>
  <c r="M96" i="2"/>
  <c r="M85" i="2"/>
  <c r="M69" i="2"/>
  <c r="M53" i="2"/>
  <c r="M37" i="2"/>
  <c r="M21" i="2"/>
  <c r="M81" i="2"/>
  <c r="M17" i="2"/>
  <c r="M100" i="2"/>
  <c r="M92" i="2"/>
  <c r="M77" i="2"/>
  <c r="M61" i="2"/>
  <c r="M45" i="2"/>
  <c r="M29" i="2"/>
  <c r="M13" i="2"/>
  <c r="M105" i="2"/>
  <c r="M97" i="2"/>
  <c r="M89" i="2"/>
  <c r="M73" i="2"/>
  <c r="M57" i="2"/>
  <c r="M41" i="2"/>
  <c r="M25" i="2"/>
  <c r="M9" i="2"/>
  <c r="M103" i="2"/>
  <c r="M99" i="2"/>
  <c r="M95" i="2"/>
  <c r="M91" i="2"/>
  <c r="M87" i="2"/>
  <c r="M83" i="2"/>
  <c r="M75" i="2"/>
  <c r="M71" i="2"/>
  <c r="M67" i="2"/>
  <c r="M63" i="2"/>
  <c r="M59" i="2"/>
  <c r="M55" i="2"/>
  <c r="M51" i="2"/>
  <c r="M47" i="2"/>
  <c r="M43" i="2"/>
  <c r="M39" i="2"/>
  <c r="M35" i="2"/>
  <c r="M31" i="2"/>
  <c r="M27" i="2"/>
  <c r="M23" i="2"/>
  <c r="M19" i="2"/>
  <c r="M11" i="2"/>
  <c r="M7" i="2"/>
  <c r="M6" i="2"/>
  <c r="M102" i="2"/>
  <c r="M98" i="2"/>
  <c r="M94" i="2"/>
  <c r="M90" i="2"/>
  <c r="M86" i="2"/>
  <c r="M82" i="2"/>
  <c r="M78" i="2"/>
  <c r="M74" i="2"/>
  <c r="M70" i="2"/>
  <c r="M66" i="2"/>
  <c r="M62" i="2"/>
  <c r="M58" i="2"/>
  <c r="M54" i="2"/>
  <c r="M50" i="2"/>
  <c r="M46" i="2"/>
  <c r="M42" i="2"/>
  <c r="M38" i="2"/>
  <c r="M34" i="2"/>
  <c r="M30" i="2"/>
  <c r="M26" i="2"/>
  <c r="M22" i="2"/>
  <c r="M18" i="2"/>
  <c r="M14" i="2"/>
  <c r="M10" i="2"/>
  <c r="M84" i="2"/>
  <c r="M76" i="2"/>
  <c r="M68" i="2"/>
  <c r="M56" i="2"/>
  <c r="M48" i="2"/>
  <c r="M40" i="2"/>
  <c r="M36" i="2"/>
  <c r="M32" i="2"/>
  <c r="M24" i="2"/>
  <c r="M20" i="2"/>
  <c r="M16" i="2"/>
  <c r="M12" i="2"/>
  <c r="M8" i="2"/>
  <c r="M88" i="2"/>
  <c r="M80" i="2"/>
  <c r="M72" i="2"/>
  <c r="M64" i="2"/>
  <c r="M60" i="2"/>
  <c r="M52" i="2"/>
  <c r="M44" i="2"/>
  <c r="M28" i="2"/>
  <c r="M79" i="2"/>
  <c r="K17" i="6"/>
  <c r="K18" i="6"/>
  <c r="K19" i="6"/>
  <c r="K20" i="6"/>
  <c r="K21" i="6"/>
  <c r="K22" i="6"/>
  <c r="K23" i="6"/>
  <c r="K24" i="6"/>
  <c r="K25" i="6"/>
  <c r="M17" i="6"/>
  <c r="M18" i="6"/>
  <c r="M19" i="6"/>
  <c r="M20" i="6"/>
  <c r="M21" i="6"/>
  <c r="M22" i="6"/>
  <c r="M23" i="6"/>
  <c r="M24" i="6"/>
  <c r="M25" i="6"/>
  <c r="D10" i="1" l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1" i="1"/>
  <c r="D92" i="1"/>
  <c r="D94" i="1"/>
  <c r="D95" i="1"/>
  <c r="D96" i="1"/>
  <c r="D98" i="1"/>
  <c r="D99" i="1"/>
  <c r="D100" i="1"/>
  <c r="D102" i="1"/>
  <c r="D103" i="1"/>
  <c r="D104" i="1"/>
  <c r="D106" i="1"/>
  <c r="D107" i="1"/>
  <c r="D108" i="1"/>
  <c r="L17" i="6"/>
  <c r="L18" i="6"/>
  <c r="L19" i="6"/>
  <c r="L20" i="6"/>
  <c r="L21" i="6"/>
  <c r="L22" i="6"/>
  <c r="L23" i="6"/>
  <c r="L24" i="6"/>
  <c r="L25" i="6"/>
  <c r="N17" i="6"/>
  <c r="N18" i="6"/>
  <c r="N19" i="6"/>
  <c r="N21" i="6"/>
  <c r="N22" i="6"/>
  <c r="N23" i="6"/>
  <c r="N24" i="6"/>
  <c r="N25" i="6"/>
  <c r="D83" i="1" l="1"/>
  <c r="D75" i="1"/>
  <c r="D63" i="1"/>
  <c r="D55" i="1"/>
  <c r="D47" i="1"/>
  <c r="D43" i="1"/>
  <c r="D35" i="1"/>
  <c r="D31" i="1"/>
  <c r="D23" i="1"/>
  <c r="D15" i="1"/>
  <c r="D11" i="1"/>
  <c r="D9" i="1"/>
  <c r="D105" i="1"/>
  <c r="D101" i="1"/>
  <c r="D97" i="1"/>
  <c r="D93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1" i="1"/>
  <c r="D17" i="1"/>
  <c r="D13" i="1"/>
  <c r="D67" i="1"/>
  <c r="D87" i="1"/>
  <c r="D79" i="1"/>
  <c r="D71" i="1"/>
  <c r="D59" i="1"/>
  <c r="D51" i="1"/>
  <c r="D39" i="1"/>
  <c r="D27" i="1"/>
  <c r="D19" i="1"/>
  <c r="D89" i="1"/>
  <c r="D25" i="1"/>
  <c r="D6" i="2" l="1"/>
  <c r="F6" i="2"/>
  <c r="I6" i="2" l="1"/>
  <c r="H6" i="2"/>
  <c r="F86" i="2"/>
  <c r="Y5" i="3" l="1"/>
  <c r="D10" i="9"/>
  <c r="H10" i="9" s="1"/>
  <c r="Z5" i="3"/>
  <c r="F10" i="9"/>
  <c r="J10" i="9" s="1"/>
  <c r="E9" i="1"/>
  <c r="C9" i="1"/>
  <c r="I86" i="2"/>
  <c r="F90" i="9" s="1"/>
  <c r="J90" i="9" s="1"/>
  <c r="E89" i="1" l="1"/>
  <c r="F105" i="2" l="1"/>
  <c r="D105" i="2"/>
  <c r="F104" i="2"/>
  <c r="D104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D91" i="2"/>
  <c r="F90" i="2"/>
  <c r="D90" i="2"/>
  <c r="F89" i="2"/>
  <c r="D89" i="2"/>
  <c r="F88" i="2"/>
  <c r="D88" i="2"/>
  <c r="F87" i="2"/>
  <c r="D87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71" i="2"/>
  <c r="D71" i="2"/>
  <c r="F70" i="2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G9" i="1"/>
  <c r="B7" i="1"/>
  <c r="H10" i="2" l="1"/>
  <c r="H22" i="2"/>
  <c r="H26" i="2"/>
  <c r="H38" i="2"/>
  <c r="D42" i="9" s="1"/>
  <c r="H42" i="9" s="1"/>
  <c r="H44" i="2"/>
  <c r="D48" i="9" s="1"/>
  <c r="H48" i="9" s="1"/>
  <c r="H48" i="2"/>
  <c r="D52" i="9" s="1"/>
  <c r="H52" i="9" s="1"/>
  <c r="H54" i="2"/>
  <c r="D58" i="9" s="1"/>
  <c r="H58" i="9" s="1"/>
  <c r="H78" i="2"/>
  <c r="D82" i="9" s="1"/>
  <c r="H82" i="9" s="1"/>
  <c r="I92" i="2"/>
  <c r="F96" i="9" s="1"/>
  <c r="J96" i="9" s="1"/>
  <c r="I96" i="2"/>
  <c r="F100" i="9" s="1"/>
  <c r="J100" i="9" s="1"/>
  <c r="I100" i="2"/>
  <c r="F104" i="9" s="1"/>
  <c r="J104" i="9" s="1"/>
  <c r="I104" i="2"/>
  <c r="F108" i="9" s="1"/>
  <c r="J108" i="9" s="1"/>
  <c r="I7" i="2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M11" i="6" s="1"/>
  <c r="N11" i="6" s="1"/>
  <c r="I37" i="2"/>
  <c r="F41" i="9" s="1"/>
  <c r="J41" i="9" s="1"/>
  <c r="I39" i="2"/>
  <c r="F43" i="9" s="1"/>
  <c r="J43" i="9" s="1"/>
  <c r="I41" i="2"/>
  <c r="F45" i="9" s="1"/>
  <c r="J45" i="9" s="1"/>
  <c r="I43" i="2"/>
  <c r="F47" i="9" s="1"/>
  <c r="J47" i="9" s="1"/>
  <c r="I45" i="2"/>
  <c r="F49" i="9" s="1"/>
  <c r="J49" i="9" s="1"/>
  <c r="I47" i="2"/>
  <c r="F51" i="9" s="1"/>
  <c r="J51" i="9" s="1"/>
  <c r="I49" i="2"/>
  <c r="F53" i="9" s="1"/>
  <c r="J53" i="9" s="1"/>
  <c r="I51" i="2"/>
  <c r="F55" i="9" s="1"/>
  <c r="J55" i="9" s="1"/>
  <c r="I53" i="2"/>
  <c r="F57" i="9" s="1"/>
  <c r="J57" i="9" s="1"/>
  <c r="I55" i="2"/>
  <c r="F59" i="9" s="1"/>
  <c r="J59" i="9" s="1"/>
  <c r="I57" i="2"/>
  <c r="F61" i="9" s="1"/>
  <c r="J61" i="9" s="1"/>
  <c r="I59" i="2"/>
  <c r="F63" i="9" s="1"/>
  <c r="J63" i="9" s="1"/>
  <c r="I61" i="2"/>
  <c r="F65" i="9" s="1"/>
  <c r="J65" i="9" s="1"/>
  <c r="I63" i="2"/>
  <c r="F67" i="9" s="1"/>
  <c r="J67" i="9" s="1"/>
  <c r="I65" i="2"/>
  <c r="I67" i="2"/>
  <c r="F71" i="9" s="1"/>
  <c r="J71" i="9" s="1"/>
  <c r="I69" i="2"/>
  <c r="F73" i="9" s="1"/>
  <c r="J73" i="9" s="1"/>
  <c r="I71" i="2"/>
  <c r="F75" i="9" s="1"/>
  <c r="J75" i="9" s="1"/>
  <c r="I73" i="2"/>
  <c r="F77" i="9" s="1"/>
  <c r="J77" i="9" s="1"/>
  <c r="I75" i="2"/>
  <c r="F79" i="9" s="1"/>
  <c r="J79" i="9" s="1"/>
  <c r="I77" i="2"/>
  <c r="F81" i="9" s="1"/>
  <c r="J81" i="9" s="1"/>
  <c r="I79" i="2"/>
  <c r="F83" i="9" s="1"/>
  <c r="J83" i="9" s="1"/>
  <c r="I81" i="2"/>
  <c r="F85" i="9" s="1"/>
  <c r="J85" i="9" s="1"/>
  <c r="I83" i="2"/>
  <c r="I85" i="2"/>
  <c r="F89" i="9" s="1"/>
  <c r="J89" i="9" s="1"/>
  <c r="H102" i="2"/>
  <c r="D106" i="9" s="1"/>
  <c r="H106" i="9" s="1"/>
  <c r="H14" i="2"/>
  <c r="H20" i="2"/>
  <c r="H32" i="2"/>
  <c r="H46" i="2"/>
  <c r="D50" i="9" s="1"/>
  <c r="H50" i="9" s="1"/>
  <c r="H50" i="2"/>
  <c r="D54" i="9" s="1"/>
  <c r="H54" i="9" s="1"/>
  <c r="H62" i="2"/>
  <c r="D66" i="9" s="1"/>
  <c r="H66" i="9" s="1"/>
  <c r="H70" i="2"/>
  <c r="D74" i="9" s="1"/>
  <c r="H74" i="9" s="1"/>
  <c r="H80" i="2"/>
  <c r="H82" i="2"/>
  <c r="D86" i="9" s="1"/>
  <c r="H86" i="9" s="1"/>
  <c r="I88" i="2"/>
  <c r="F92" i="9" s="1"/>
  <c r="J92" i="9" s="1"/>
  <c r="I94" i="2"/>
  <c r="F98" i="9" s="1"/>
  <c r="J98" i="9" s="1"/>
  <c r="I98" i="2"/>
  <c r="F102" i="9" s="1"/>
  <c r="J102" i="9" s="1"/>
  <c r="I8" i="2"/>
  <c r="I12" i="2"/>
  <c r="I16" i="2"/>
  <c r="I18" i="2"/>
  <c r="I20" i="2"/>
  <c r="I22" i="2"/>
  <c r="I24" i="2"/>
  <c r="I26" i="2"/>
  <c r="I28" i="2"/>
  <c r="I30" i="2"/>
  <c r="M10" i="6" s="1"/>
  <c r="N10" i="6" s="1"/>
  <c r="I32" i="2"/>
  <c r="I34" i="2"/>
  <c r="I36" i="2"/>
  <c r="F40" i="9" s="1"/>
  <c r="J40" i="9" s="1"/>
  <c r="I38" i="2"/>
  <c r="F42" i="9" s="1"/>
  <c r="J42" i="9" s="1"/>
  <c r="I40" i="2"/>
  <c r="F44" i="9" s="1"/>
  <c r="J44" i="9" s="1"/>
  <c r="I42" i="2"/>
  <c r="F46" i="9" s="1"/>
  <c r="J46" i="9" s="1"/>
  <c r="I44" i="2"/>
  <c r="F48" i="9" s="1"/>
  <c r="J48" i="9" s="1"/>
  <c r="I46" i="2"/>
  <c r="F50" i="9" s="1"/>
  <c r="J50" i="9" s="1"/>
  <c r="I48" i="2"/>
  <c r="F52" i="9" s="1"/>
  <c r="J52" i="9" s="1"/>
  <c r="I50" i="2"/>
  <c r="F54" i="9" s="1"/>
  <c r="J54" i="9" s="1"/>
  <c r="I52" i="2"/>
  <c r="F56" i="9" s="1"/>
  <c r="J56" i="9" s="1"/>
  <c r="I54" i="2"/>
  <c r="F58" i="9" s="1"/>
  <c r="J58" i="9" s="1"/>
  <c r="I56" i="2"/>
  <c r="F60" i="9" s="1"/>
  <c r="J60" i="9" s="1"/>
  <c r="I58" i="2"/>
  <c r="F62" i="9" s="1"/>
  <c r="J62" i="9" s="1"/>
  <c r="I60" i="2"/>
  <c r="F64" i="9" s="1"/>
  <c r="J64" i="9" s="1"/>
  <c r="I62" i="2"/>
  <c r="F66" i="9" s="1"/>
  <c r="J66" i="9" s="1"/>
  <c r="I64" i="2"/>
  <c r="F68" i="9" s="1"/>
  <c r="J68" i="9" s="1"/>
  <c r="I66" i="2"/>
  <c r="F70" i="9" s="1"/>
  <c r="J70" i="9" s="1"/>
  <c r="I68" i="2"/>
  <c r="F72" i="9" s="1"/>
  <c r="J72" i="9" s="1"/>
  <c r="I70" i="2"/>
  <c r="F74" i="9" s="1"/>
  <c r="J74" i="9" s="1"/>
  <c r="I72" i="2"/>
  <c r="F76" i="9" s="1"/>
  <c r="J76" i="9" s="1"/>
  <c r="I74" i="2"/>
  <c r="F78" i="9" s="1"/>
  <c r="J78" i="9" s="1"/>
  <c r="I76" i="2"/>
  <c r="F80" i="9" s="1"/>
  <c r="J80" i="9" s="1"/>
  <c r="I78" i="2"/>
  <c r="F82" i="9" s="1"/>
  <c r="J82" i="9" s="1"/>
  <c r="I80" i="2"/>
  <c r="I82" i="2"/>
  <c r="F86" i="9" s="1"/>
  <c r="J86" i="9" s="1"/>
  <c r="I84" i="2"/>
  <c r="F88" i="9" s="1"/>
  <c r="J88" i="9" s="1"/>
  <c r="H87" i="2"/>
  <c r="D91" i="9" s="1"/>
  <c r="H91" i="9" s="1"/>
  <c r="H91" i="2"/>
  <c r="D95" i="9" s="1"/>
  <c r="H95" i="9" s="1"/>
  <c r="H95" i="2"/>
  <c r="H99" i="2"/>
  <c r="D103" i="9" s="1"/>
  <c r="H103" i="9" s="1"/>
  <c r="H103" i="2"/>
  <c r="D107" i="9" s="1"/>
  <c r="H107" i="9" s="1"/>
  <c r="H18" i="2"/>
  <c r="H30" i="2"/>
  <c r="K10" i="6" s="1"/>
  <c r="L10" i="6" s="1"/>
  <c r="H36" i="2"/>
  <c r="D40" i="9" s="1"/>
  <c r="H40" i="9" s="1"/>
  <c r="H42" i="2"/>
  <c r="D46" i="9" s="1"/>
  <c r="H46" i="9" s="1"/>
  <c r="I90" i="2"/>
  <c r="F94" i="9" s="1"/>
  <c r="J94" i="9" s="1"/>
  <c r="I102" i="2"/>
  <c r="F106" i="9" s="1"/>
  <c r="J106" i="9" s="1"/>
  <c r="I10" i="2"/>
  <c r="I14" i="2"/>
  <c r="H7" i="2"/>
  <c r="H9" i="2"/>
  <c r="H11" i="2"/>
  <c r="H13" i="2"/>
  <c r="D17" i="9" s="1"/>
  <c r="H15" i="2"/>
  <c r="H17" i="2"/>
  <c r="H19" i="2"/>
  <c r="H21" i="2"/>
  <c r="H23" i="2"/>
  <c r="H25" i="2"/>
  <c r="H27" i="2"/>
  <c r="H29" i="2"/>
  <c r="H31" i="2"/>
  <c r="H33" i="2"/>
  <c r="H35" i="2"/>
  <c r="K11" i="6" s="1"/>
  <c r="L11" i="6" s="1"/>
  <c r="H37" i="2"/>
  <c r="D41" i="9" s="1"/>
  <c r="H41" i="9" s="1"/>
  <c r="H39" i="2"/>
  <c r="D43" i="9" s="1"/>
  <c r="H43" i="9" s="1"/>
  <c r="H41" i="2"/>
  <c r="D45" i="9" s="1"/>
  <c r="H45" i="9" s="1"/>
  <c r="H43" i="2"/>
  <c r="D47" i="9" s="1"/>
  <c r="H47" i="9" s="1"/>
  <c r="H45" i="2"/>
  <c r="D49" i="9" s="1"/>
  <c r="H49" i="9" s="1"/>
  <c r="H47" i="2"/>
  <c r="D51" i="9" s="1"/>
  <c r="H51" i="9" s="1"/>
  <c r="H51" i="2"/>
  <c r="D55" i="9" s="1"/>
  <c r="H55" i="9" s="1"/>
  <c r="H53" i="2"/>
  <c r="D57" i="9" s="1"/>
  <c r="H57" i="9" s="1"/>
  <c r="H55" i="2"/>
  <c r="D59" i="9" s="1"/>
  <c r="H59" i="9" s="1"/>
  <c r="H57" i="2"/>
  <c r="D61" i="9" s="1"/>
  <c r="H61" i="9" s="1"/>
  <c r="H59" i="2"/>
  <c r="D63" i="9" s="1"/>
  <c r="H63" i="9" s="1"/>
  <c r="H61" i="2"/>
  <c r="D65" i="9" s="1"/>
  <c r="H65" i="9" s="1"/>
  <c r="H63" i="2"/>
  <c r="D67" i="9" s="1"/>
  <c r="H67" i="9" s="1"/>
  <c r="H65" i="2"/>
  <c r="H67" i="2"/>
  <c r="D71" i="9" s="1"/>
  <c r="H71" i="9" s="1"/>
  <c r="H69" i="2"/>
  <c r="D73" i="9" s="1"/>
  <c r="H73" i="9" s="1"/>
  <c r="H71" i="2"/>
  <c r="D75" i="9" s="1"/>
  <c r="H75" i="9" s="1"/>
  <c r="H73" i="2"/>
  <c r="D77" i="9" s="1"/>
  <c r="H77" i="9" s="1"/>
  <c r="H75" i="2"/>
  <c r="D79" i="9" s="1"/>
  <c r="H79" i="9" s="1"/>
  <c r="H77" i="2"/>
  <c r="D81" i="9" s="1"/>
  <c r="H81" i="9" s="1"/>
  <c r="H79" i="2"/>
  <c r="D83" i="9" s="1"/>
  <c r="H83" i="9" s="1"/>
  <c r="H81" i="2"/>
  <c r="D85" i="9" s="1"/>
  <c r="H85" i="9" s="1"/>
  <c r="H83" i="2"/>
  <c r="H85" i="2"/>
  <c r="D89" i="9" s="1"/>
  <c r="H89" i="9" s="1"/>
  <c r="I87" i="2"/>
  <c r="F91" i="9" s="1"/>
  <c r="J91" i="9" s="1"/>
  <c r="I89" i="2"/>
  <c r="F93" i="9" s="1"/>
  <c r="J93" i="9" s="1"/>
  <c r="I91" i="2"/>
  <c r="F95" i="9" s="1"/>
  <c r="J95" i="9" s="1"/>
  <c r="I93" i="2"/>
  <c r="F97" i="9" s="1"/>
  <c r="J97" i="9" s="1"/>
  <c r="I95" i="2"/>
  <c r="I97" i="2"/>
  <c r="F101" i="9" s="1"/>
  <c r="J101" i="9" s="1"/>
  <c r="I99" i="2"/>
  <c r="F103" i="9" s="1"/>
  <c r="J103" i="9" s="1"/>
  <c r="I101" i="2"/>
  <c r="F105" i="9" s="1"/>
  <c r="J105" i="9" s="1"/>
  <c r="I103" i="2"/>
  <c r="F107" i="9" s="1"/>
  <c r="J107" i="9" s="1"/>
  <c r="I105" i="2"/>
  <c r="H88" i="2"/>
  <c r="D92" i="9" s="1"/>
  <c r="H92" i="9" s="1"/>
  <c r="H90" i="2"/>
  <c r="D94" i="9" s="1"/>
  <c r="H94" i="9" s="1"/>
  <c r="H92" i="2"/>
  <c r="D96" i="9" s="1"/>
  <c r="H96" i="9" s="1"/>
  <c r="H94" i="2"/>
  <c r="D98" i="9" s="1"/>
  <c r="H98" i="9" s="1"/>
  <c r="H96" i="2"/>
  <c r="D100" i="9" s="1"/>
  <c r="H100" i="9" s="1"/>
  <c r="H98" i="2"/>
  <c r="D102" i="9" s="1"/>
  <c r="H102" i="9" s="1"/>
  <c r="H100" i="2"/>
  <c r="D104" i="9" s="1"/>
  <c r="H104" i="9" s="1"/>
  <c r="H104" i="2"/>
  <c r="D108" i="9" s="1"/>
  <c r="H108" i="9" s="1"/>
  <c r="H8" i="2"/>
  <c r="K6" i="6" s="1"/>
  <c r="L6" i="6" s="1"/>
  <c r="H12" i="2"/>
  <c r="D16" i="9" s="1"/>
  <c r="H16" i="2"/>
  <c r="H24" i="2"/>
  <c r="H28" i="2"/>
  <c r="H34" i="2"/>
  <c r="H40" i="2"/>
  <c r="D44" i="9" s="1"/>
  <c r="H44" i="9" s="1"/>
  <c r="H52" i="2"/>
  <c r="D56" i="9" s="1"/>
  <c r="H56" i="9" s="1"/>
  <c r="H56" i="2"/>
  <c r="D60" i="9" s="1"/>
  <c r="H60" i="9" s="1"/>
  <c r="H58" i="2"/>
  <c r="D62" i="9" s="1"/>
  <c r="H62" i="9" s="1"/>
  <c r="H60" i="2"/>
  <c r="D64" i="9" s="1"/>
  <c r="H64" i="9" s="1"/>
  <c r="H64" i="2"/>
  <c r="D68" i="9" s="1"/>
  <c r="H68" i="9" s="1"/>
  <c r="H66" i="2"/>
  <c r="D70" i="9" s="1"/>
  <c r="H70" i="9" s="1"/>
  <c r="H68" i="2"/>
  <c r="D72" i="9" s="1"/>
  <c r="H72" i="9" s="1"/>
  <c r="H72" i="2"/>
  <c r="D76" i="9" s="1"/>
  <c r="H76" i="9" s="1"/>
  <c r="H74" i="2"/>
  <c r="D78" i="9" s="1"/>
  <c r="H78" i="9" s="1"/>
  <c r="H76" i="2"/>
  <c r="D80" i="9" s="1"/>
  <c r="H80" i="9" s="1"/>
  <c r="H84" i="2"/>
  <c r="D88" i="9" s="1"/>
  <c r="H88" i="9" s="1"/>
  <c r="H86" i="2"/>
  <c r="D90" i="9" s="1"/>
  <c r="H90" i="9" s="1"/>
  <c r="H89" i="2"/>
  <c r="D93" i="9" s="1"/>
  <c r="H93" i="9" s="1"/>
  <c r="H93" i="2"/>
  <c r="D97" i="9" s="1"/>
  <c r="H97" i="9" s="1"/>
  <c r="H97" i="2"/>
  <c r="D101" i="9" s="1"/>
  <c r="H101" i="9" s="1"/>
  <c r="H101" i="2"/>
  <c r="D105" i="9" s="1"/>
  <c r="H105" i="9" s="1"/>
  <c r="H105" i="2"/>
  <c r="H49" i="2"/>
  <c r="D53" i="9" s="1"/>
  <c r="H53" i="9" s="1"/>
  <c r="I9" i="1"/>
  <c r="H9" i="1"/>
  <c r="K12" i="6" l="1"/>
  <c r="L12" i="6" s="1"/>
  <c r="D19" i="9"/>
  <c r="H19" i="9" s="1"/>
  <c r="M9" i="6"/>
  <c r="N9" i="6" s="1"/>
  <c r="M125" i="6"/>
  <c r="N125" i="6" s="1"/>
  <c r="K9" i="6"/>
  <c r="L9" i="6" s="1"/>
  <c r="K125" i="6"/>
  <c r="L125" i="6" s="1"/>
  <c r="M7" i="6"/>
  <c r="N7" i="6" s="1"/>
  <c r="D69" i="9"/>
  <c r="H69" i="9" s="1"/>
  <c r="K13" i="6"/>
  <c r="L13" i="6" s="1"/>
  <c r="F84" i="9"/>
  <c r="J84" i="9" s="1"/>
  <c r="M14" i="6"/>
  <c r="N14" i="6" s="1"/>
  <c r="F99" i="9"/>
  <c r="J99" i="9" s="1"/>
  <c r="M15" i="6"/>
  <c r="N15" i="6" s="1"/>
  <c r="D109" i="9"/>
  <c r="H109" i="9" s="1"/>
  <c r="K16" i="6"/>
  <c r="L16" i="6" s="1"/>
  <c r="F109" i="9"/>
  <c r="J109" i="9" s="1"/>
  <c r="M16" i="6"/>
  <c r="N16" i="6" s="1"/>
  <c r="M6" i="6"/>
  <c r="N6" i="6" s="1"/>
  <c r="K7" i="6"/>
  <c r="L7" i="6" s="1"/>
  <c r="F69" i="9"/>
  <c r="J69" i="9" s="1"/>
  <c r="M13" i="6"/>
  <c r="N13" i="6" s="1"/>
  <c r="D99" i="9"/>
  <c r="H99" i="9" s="1"/>
  <c r="K15" i="6"/>
  <c r="L15" i="6" s="1"/>
  <c r="D84" i="9"/>
  <c r="H84" i="9" s="1"/>
  <c r="K14" i="6"/>
  <c r="L14" i="6" s="1"/>
  <c r="M12" i="6"/>
  <c r="N12" i="6" s="1"/>
  <c r="F87" i="9"/>
  <c r="J87" i="9" s="1"/>
  <c r="M8" i="6"/>
  <c r="N8" i="6" s="1"/>
  <c r="D87" i="9"/>
  <c r="H87" i="9" s="1"/>
  <c r="K8" i="6"/>
  <c r="L8" i="6" s="1"/>
  <c r="Y23" i="3"/>
  <c r="D28" i="9"/>
  <c r="H28" i="9" s="1"/>
  <c r="Y22" i="3"/>
  <c r="D27" i="9"/>
  <c r="H27" i="9" s="1"/>
  <c r="Y6" i="3"/>
  <c r="D11" i="9"/>
  <c r="H11" i="9" s="1"/>
  <c r="Z31" i="3"/>
  <c r="F36" i="9"/>
  <c r="J36" i="9" s="1"/>
  <c r="Z28" i="3"/>
  <c r="F33" i="9"/>
  <c r="J33" i="9" s="1"/>
  <c r="Z20" i="3"/>
  <c r="F25" i="9"/>
  <c r="J25" i="9" s="1"/>
  <c r="Z12" i="3"/>
  <c r="F17" i="9"/>
  <c r="J17" i="9" s="1"/>
  <c r="Y15" i="3"/>
  <c r="D20" i="9"/>
  <c r="H20" i="9" s="1"/>
  <c r="Y28" i="3"/>
  <c r="D33" i="9"/>
  <c r="H33" i="9" s="1"/>
  <c r="Y20" i="3"/>
  <c r="D25" i="9"/>
  <c r="H25" i="9" s="1"/>
  <c r="Y12" i="3"/>
  <c r="H17" i="9"/>
  <c r="Z13" i="3"/>
  <c r="F18" i="9"/>
  <c r="J18" i="9" s="1"/>
  <c r="Z29" i="3"/>
  <c r="F34" i="9"/>
  <c r="J34" i="9" s="1"/>
  <c r="Z21" i="3"/>
  <c r="F26" i="9"/>
  <c r="J26" i="9" s="1"/>
  <c r="Z11" i="3"/>
  <c r="F16" i="9"/>
  <c r="J16" i="9" s="1"/>
  <c r="Y19" i="3"/>
  <c r="D24" i="9"/>
  <c r="H24" i="9" s="1"/>
  <c r="Z34" i="3"/>
  <c r="F39" i="9"/>
  <c r="J39" i="9" s="1"/>
  <c r="Z26" i="3"/>
  <c r="F31" i="9"/>
  <c r="J31" i="9" s="1"/>
  <c r="Z18" i="3"/>
  <c r="F23" i="9"/>
  <c r="J23" i="9" s="1"/>
  <c r="Z10" i="3"/>
  <c r="F15" i="9"/>
  <c r="J15" i="9" s="1"/>
  <c r="Y25" i="3"/>
  <c r="D30" i="9"/>
  <c r="H30" i="9" s="1"/>
  <c r="Y30" i="3"/>
  <c r="D35" i="9"/>
  <c r="H35" i="9" s="1"/>
  <c r="Y17" i="3"/>
  <c r="D22" i="9"/>
  <c r="H22" i="9" s="1"/>
  <c r="Z23" i="3"/>
  <c r="F28" i="9"/>
  <c r="J28" i="9" s="1"/>
  <c r="Z15" i="3"/>
  <c r="F20" i="9"/>
  <c r="J20" i="9" s="1"/>
  <c r="Y31" i="3"/>
  <c r="D36" i="9"/>
  <c r="H36" i="9" s="1"/>
  <c r="Y33" i="3"/>
  <c r="D38" i="9"/>
  <c r="H38" i="9" s="1"/>
  <c r="Y11" i="3"/>
  <c r="H16" i="9"/>
  <c r="Y34" i="3"/>
  <c r="D39" i="9"/>
  <c r="H39" i="9" s="1"/>
  <c r="Y26" i="3"/>
  <c r="D31" i="9"/>
  <c r="H31" i="9" s="1"/>
  <c r="Y18" i="3"/>
  <c r="D23" i="9"/>
  <c r="H23" i="9" s="1"/>
  <c r="Y10" i="3"/>
  <c r="D15" i="9"/>
  <c r="H15" i="9" s="1"/>
  <c r="Z9" i="3"/>
  <c r="F14" i="9"/>
  <c r="J14" i="9" s="1"/>
  <c r="Z27" i="3"/>
  <c r="F32" i="9"/>
  <c r="J32" i="9" s="1"/>
  <c r="Z19" i="3"/>
  <c r="F24" i="9"/>
  <c r="J24" i="9" s="1"/>
  <c r="Z7" i="3"/>
  <c r="F12" i="9"/>
  <c r="J12" i="9" s="1"/>
  <c r="Y13" i="3"/>
  <c r="D18" i="9"/>
  <c r="H18" i="9" s="1"/>
  <c r="Z32" i="3"/>
  <c r="F37" i="9"/>
  <c r="J37" i="9" s="1"/>
  <c r="Z24" i="3"/>
  <c r="F29" i="9"/>
  <c r="J29" i="9" s="1"/>
  <c r="Z16" i="3"/>
  <c r="F21" i="9"/>
  <c r="J21" i="9" s="1"/>
  <c r="Z8" i="3"/>
  <c r="F13" i="9"/>
  <c r="J13" i="9" s="1"/>
  <c r="Y21" i="3"/>
  <c r="D26" i="9"/>
  <c r="H26" i="9" s="1"/>
  <c r="Y14" i="3"/>
  <c r="Y27" i="3"/>
  <c r="D32" i="9"/>
  <c r="H32" i="9" s="1"/>
  <c r="Y7" i="3"/>
  <c r="D12" i="9"/>
  <c r="H12" i="9" s="1"/>
  <c r="Y32" i="3"/>
  <c r="D37" i="9"/>
  <c r="H37" i="9" s="1"/>
  <c r="Y24" i="3"/>
  <c r="D29" i="9"/>
  <c r="H29" i="9" s="1"/>
  <c r="Y16" i="3"/>
  <c r="D21" i="9"/>
  <c r="H21" i="9" s="1"/>
  <c r="Y8" i="3"/>
  <c r="D13" i="9"/>
  <c r="H13" i="9" s="1"/>
  <c r="Y29" i="3"/>
  <c r="D34" i="9"/>
  <c r="H34" i="9" s="1"/>
  <c r="Z33" i="3"/>
  <c r="F38" i="9"/>
  <c r="J38" i="9" s="1"/>
  <c r="Z25" i="3"/>
  <c r="F30" i="9"/>
  <c r="J30" i="9" s="1"/>
  <c r="Z17" i="3"/>
  <c r="F22" i="9"/>
  <c r="J22" i="9" s="1"/>
  <c r="Z30" i="3"/>
  <c r="F35" i="9"/>
  <c r="J35" i="9" s="1"/>
  <c r="Z22" i="3"/>
  <c r="F27" i="9"/>
  <c r="J27" i="9" s="1"/>
  <c r="Z14" i="3"/>
  <c r="F19" i="9"/>
  <c r="J19" i="9" s="1"/>
  <c r="Z6" i="3"/>
  <c r="F11" i="9"/>
  <c r="J11" i="9" s="1"/>
  <c r="Y9" i="3"/>
  <c r="D14" i="9"/>
  <c r="H14" i="9" s="1"/>
  <c r="C92" i="1"/>
  <c r="C27" i="1"/>
  <c r="E108" i="1"/>
  <c r="C76" i="1"/>
  <c r="C50" i="1"/>
  <c r="C26" i="1"/>
  <c r="C33" i="1"/>
  <c r="E45" i="1"/>
  <c r="E32" i="1"/>
  <c r="C52" i="1"/>
  <c r="C96" i="1"/>
  <c r="C79" i="1"/>
  <c r="C69" i="1"/>
  <c r="C59" i="1"/>
  <c r="C31" i="1"/>
  <c r="C11" i="1"/>
  <c r="C99" i="1"/>
  <c r="C91" i="1"/>
  <c r="E102" i="1"/>
  <c r="E94" i="1"/>
  <c r="C86" i="1"/>
  <c r="C78" i="1"/>
  <c r="C70" i="1"/>
  <c r="C62" i="1"/>
  <c r="C54" i="1"/>
  <c r="C44" i="1"/>
  <c r="C36" i="1"/>
  <c r="C28" i="1"/>
  <c r="C20" i="1"/>
  <c r="C39" i="1"/>
  <c r="C102" i="1"/>
  <c r="E87" i="1"/>
  <c r="E79" i="1"/>
  <c r="E71" i="1"/>
  <c r="E63" i="1"/>
  <c r="E55" i="1"/>
  <c r="E47" i="1"/>
  <c r="E39" i="1"/>
  <c r="E31" i="1"/>
  <c r="E23" i="1"/>
  <c r="E15" i="1"/>
  <c r="E97" i="1"/>
  <c r="C73" i="1"/>
  <c r="C35" i="1"/>
  <c r="C105" i="1"/>
  <c r="E82" i="1"/>
  <c r="E74" i="1"/>
  <c r="E66" i="1"/>
  <c r="E58" i="1"/>
  <c r="E50" i="1"/>
  <c r="E42" i="1"/>
  <c r="E34" i="1"/>
  <c r="E26" i="1"/>
  <c r="E18" i="1"/>
  <c r="E14" i="1"/>
  <c r="E10" i="1"/>
  <c r="E95" i="1"/>
  <c r="C47" i="1"/>
  <c r="C108" i="1"/>
  <c r="C67" i="1"/>
  <c r="C107" i="1"/>
  <c r="E100" i="1"/>
  <c r="C84" i="1"/>
  <c r="C68" i="1"/>
  <c r="C34" i="1"/>
  <c r="C14" i="1"/>
  <c r="E105" i="1"/>
  <c r="E85" i="1"/>
  <c r="E77" i="1"/>
  <c r="E61" i="1"/>
  <c r="E37" i="1"/>
  <c r="E21" i="1"/>
  <c r="C65" i="1"/>
  <c r="E88" i="1"/>
  <c r="E72" i="1"/>
  <c r="E56" i="1"/>
  <c r="E40" i="1"/>
  <c r="E24" i="1"/>
  <c r="C81" i="1"/>
  <c r="C41" i="1"/>
  <c r="C104" i="1"/>
  <c r="C89" i="1"/>
  <c r="C75" i="1"/>
  <c r="C63" i="1"/>
  <c r="C43" i="1"/>
  <c r="C19" i="1"/>
  <c r="C103" i="1"/>
  <c r="C95" i="1"/>
  <c r="E106" i="1"/>
  <c r="E98" i="1"/>
  <c r="E90" i="1"/>
  <c r="C82" i="1"/>
  <c r="C74" i="1"/>
  <c r="C66" i="1"/>
  <c r="C58" i="1"/>
  <c r="C48" i="1"/>
  <c r="C40" i="1"/>
  <c r="C32" i="1"/>
  <c r="C24" i="1"/>
  <c r="E93" i="1"/>
  <c r="C21" i="1"/>
  <c r="C94" i="1"/>
  <c r="E83" i="1"/>
  <c r="E75" i="1"/>
  <c r="E67" i="1"/>
  <c r="E59" i="1"/>
  <c r="E51" i="1"/>
  <c r="E43" i="1"/>
  <c r="E35" i="1"/>
  <c r="E27" i="1"/>
  <c r="E19" i="1"/>
  <c r="E11" i="1"/>
  <c r="C85" i="1"/>
  <c r="C53" i="1"/>
  <c r="E86" i="1"/>
  <c r="E78" i="1"/>
  <c r="E70" i="1"/>
  <c r="E62" i="1"/>
  <c r="E54" i="1"/>
  <c r="E46" i="1"/>
  <c r="E38" i="1"/>
  <c r="E30" i="1"/>
  <c r="E22" i="1"/>
  <c r="E16" i="1"/>
  <c r="N20" i="6"/>
  <c r="E12" i="1"/>
  <c r="E103" i="1"/>
  <c r="C57" i="1"/>
  <c r="C29" i="1"/>
  <c r="C77" i="1"/>
  <c r="C55" i="1"/>
  <c r="C97" i="1"/>
  <c r="E92" i="1"/>
  <c r="C60" i="1"/>
  <c r="C42" i="1"/>
  <c r="C18" i="1"/>
  <c r="C10" i="1"/>
  <c r="C98" i="1"/>
  <c r="E69" i="1"/>
  <c r="E53" i="1"/>
  <c r="E29" i="1"/>
  <c r="E91" i="1"/>
  <c r="C23" i="1"/>
  <c r="E80" i="1"/>
  <c r="E64" i="1"/>
  <c r="E48" i="1"/>
  <c r="E107" i="1"/>
  <c r="C13" i="1"/>
  <c r="C100" i="1"/>
  <c r="C87" i="1"/>
  <c r="C71" i="1"/>
  <c r="C61" i="1"/>
  <c r="C37" i="1"/>
  <c r="C15" i="1"/>
  <c r="C101" i="1"/>
  <c r="C93" i="1"/>
  <c r="E104" i="1"/>
  <c r="E96" i="1"/>
  <c r="C88" i="1"/>
  <c r="C80" i="1"/>
  <c r="C72" i="1"/>
  <c r="C64" i="1"/>
  <c r="C56" i="1"/>
  <c r="C46" i="1"/>
  <c r="C38" i="1"/>
  <c r="C30" i="1"/>
  <c r="C22" i="1"/>
  <c r="C16" i="1"/>
  <c r="C12" i="1"/>
  <c r="E17" i="1"/>
  <c r="C45" i="1"/>
  <c r="C106" i="1"/>
  <c r="C90" i="1"/>
  <c r="E81" i="1"/>
  <c r="E73" i="1"/>
  <c r="E65" i="1"/>
  <c r="E57" i="1"/>
  <c r="E49" i="1"/>
  <c r="E41" i="1"/>
  <c r="E33" i="1"/>
  <c r="E25" i="1"/>
  <c r="E101" i="1"/>
  <c r="C83" i="1"/>
  <c r="C49" i="1"/>
  <c r="C17" i="1"/>
  <c r="E84" i="1"/>
  <c r="E76" i="1"/>
  <c r="E68" i="1"/>
  <c r="E60" i="1"/>
  <c r="E52" i="1"/>
  <c r="E44" i="1"/>
  <c r="E36" i="1"/>
  <c r="E28" i="1"/>
  <c r="E20" i="1"/>
  <c r="E99" i="1"/>
  <c r="C51" i="1"/>
  <c r="C25" i="1"/>
  <c r="E13" i="1"/>
  <c r="O15" i="1"/>
  <c r="L126" i="6" l="1"/>
  <c r="N126" i="6"/>
  <c r="J7" i="9"/>
  <c r="U14" i="9" s="1"/>
  <c r="H7" i="9"/>
  <c r="U13" i="9" s="1"/>
  <c r="A10" i="1"/>
  <c r="P14" i="9" l="1"/>
  <c r="R14" i="9" s="1"/>
  <c r="S14" i="9" s="1"/>
  <c r="P13" i="9"/>
  <c r="R13" i="9" s="1"/>
  <c r="S13" i="9" s="1"/>
  <c r="H10" i="1"/>
  <c r="G10" i="1"/>
  <c r="I10" i="1"/>
  <c r="A11" i="1"/>
  <c r="H11" i="1" l="1"/>
  <c r="G11" i="1"/>
  <c r="I11" i="1"/>
  <c r="A12" i="1"/>
  <c r="H12" i="1" l="1"/>
  <c r="I12" i="1"/>
  <c r="G12" i="1"/>
  <c r="A13" i="1"/>
  <c r="H13" i="1" l="1"/>
  <c r="G13" i="1"/>
  <c r="I13" i="1"/>
  <c r="A14" i="1"/>
  <c r="H14" i="1" l="1"/>
  <c r="G14" i="1"/>
  <c r="I14" i="1"/>
  <c r="A15" i="1"/>
  <c r="H15" i="1" l="1"/>
  <c r="G15" i="1"/>
  <c r="I15" i="1"/>
  <c r="A16" i="1"/>
  <c r="H16" i="1" l="1"/>
  <c r="G16" i="1"/>
  <c r="I16" i="1"/>
  <c r="A17" i="1"/>
  <c r="H17" i="1" l="1"/>
  <c r="G17" i="1"/>
  <c r="I17" i="1"/>
  <c r="A18" i="1"/>
  <c r="H18" i="1" l="1"/>
  <c r="G18" i="1"/>
  <c r="I18" i="1"/>
  <c r="A19" i="1"/>
  <c r="H19" i="1" l="1"/>
  <c r="G19" i="1"/>
  <c r="I19" i="1"/>
  <c r="A20" i="1"/>
  <c r="H20" i="1" l="1"/>
  <c r="G20" i="1"/>
  <c r="I20" i="1"/>
  <c r="A21" i="1"/>
  <c r="H21" i="1" l="1"/>
  <c r="G21" i="1"/>
  <c r="I21" i="1"/>
  <c r="A22" i="1"/>
  <c r="H22" i="1" l="1"/>
  <c r="G22" i="1"/>
  <c r="I22" i="1"/>
  <c r="A23" i="1"/>
  <c r="H23" i="1" l="1"/>
  <c r="G23" i="1"/>
  <c r="I23" i="1"/>
  <c r="A24" i="1"/>
  <c r="H24" i="1" l="1"/>
  <c r="I24" i="1"/>
  <c r="G24" i="1"/>
  <c r="A25" i="1"/>
  <c r="H25" i="1" l="1"/>
  <c r="G25" i="1"/>
  <c r="I25" i="1"/>
  <c r="A26" i="1"/>
  <c r="H26" i="1" l="1"/>
  <c r="G26" i="1"/>
  <c r="I26" i="1"/>
  <c r="A27" i="1"/>
  <c r="H27" i="1" l="1"/>
  <c r="G27" i="1"/>
  <c r="I27" i="1"/>
  <c r="A28" i="1"/>
  <c r="H28" i="1" l="1"/>
  <c r="I28" i="1"/>
  <c r="G28" i="1"/>
  <c r="A29" i="1"/>
  <c r="H29" i="1" l="1"/>
  <c r="G29" i="1"/>
  <c r="I29" i="1"/>
  <c r="A30" i="1"/>
  <c r="H30" i="1" l="1"/>
  <c r="G30" i="1"/>
  <c r="I30" i="1"/>
  <c r="A31" i="1"/>
  <c r="H31" i="1" l="1"/>
  <c r="G31" i="1"/>
  <c r="I31" i="1"/>
  <c r="A32" i="1"/>
  <c r="H32" i="1" l="1"/>
  <c r="G32" i="1"/>
  <c r="I32" i="1"/>
  <c r="A33" i="1"/>
  <c r="H33" i="1" l="1"/>
  <c r="G33" i="1"/>
  <c r="I33" i="1"/>
  <c r="A34" i="1"/>
  <c r="H34" i="1" l="1"/>
  <c r="G34" i="1"/>
  <c r="I34" i="1"/>
  <c r="A35" i="1"/>
  <c r="H35" i="1" l="1"/>
  <c r="G35" i="1"/>
  <c r="I35" i="1"/>
  <c r="A36" i="1"/>
  <c r="H36" i="1" l="1"/>
  <c r="G36" i="1"/>
  <c r="I36" i="1"/>
  <c r="A37" i="1"/>
  <c r="H37" i="1" l="1"/>
  <c r="G37" i="1"/>
  <c r="I37" i="1"/>
  <c r="A38" i="1"/>
  <c r="H38" i="1" l="1"/>
  <c r="G38" i="1"/>
  <c r="I38" i="1"/>
  <c r="A39" i="1"/>
  <c r="H39" i="1" l="1"/>
  <c r="G39" i="1"/>
  <c r="I39" i="1"/>
  <c r="A40" i="1"/>
  <c r="H40" i="1" l="1"/>
  <c r="G40" i="1"/>
  <c r="I40" i="1"/>
  <c r="A41" i="1"/>
  <c r="H41" i="1" l="1"/>
  <c r="G41" i="1"/>
  <c r="I41" i="1"/>
  <c r="A42" i="1"/>
  <c r="H42" i="1" l="1"/>
  <c r="G42" i="1"/>
  <c r="I42" i="1"/>
  <c r="A43" i="1"/>
  <c r="H43" i="1" l="1"/>
  <c r="G43" i="1"/>
  <c r="I43" i="1"/>
  <c r="A44" i="1"/>
  <c r="H44" i="1" l="1"/>
  <c r="I44" i="1"/>
  <c r="G44" i="1"/>
  <c r="A45" i="1"/>
  <c r="H45" i="1" l="1"/>
  <c r="G45" i="1"/>
  <c r="I45" i="1"/>
  <c r="A46" i="1"/>
  <c r="H46" i="1" l="1"/>
  <c r="G46" i="1"/>
  <c r="I46" i="1"/>
  <c r="A47" i="1"/>
  <c r="H47" i="1" l="1"/>
  <c r="G47" i="1"/>
  <c r="I47" i="1"/>
  <c r="A48" i="1"/>
  <c r="H48" i="1" l="1"/>
  <c r="I48" i="1"/>
  <c r="G48" i="1"/>
  <c r="A49" i="1"/>
  <c r="H49" i="1" l="1"/>
  <c r="G49" i="1"/>
  <c r="I49" i="1"/>
  <c r="A50" i="1"/>
  <c r="H50" i="1" l="1"/>
  <c r="G50" i="1"/>
  <c r="I50" i="1"/>
  <c r="A51" i="1"/>
  <c r="H51" i="1" l="1"/>
  <c r="G51" i="1"/>
  <c r="I51" i="1"/>
  <c r="A52" i="1"/>
  <c r="H52" i="1" l="1"/>
  <c r="G52" i="1"/>
  <c r="I52" i="1"/>
  <c r="A53" i="1"/>
  <c r="H53" i="1" l="1"/>
  <c r="G53" i="1"/>
  <c r="I53" i="1"/>
  <c r="A54" i="1"/>
  <c r="H54" i="1" l="1"/>
  <c r="G54" i="1"/>
  <c r="I54" i="1"/>
  <c r="A55" i="1"/>
  <c r="H55" i="1" l="1"/>
  <c r="G55" i="1"/>
  <c r="I55" i="1"/>
  <c r="A56" i="1"/>
  <c r="H56" i="1" l="1"/>
  <c r="I56" i="1"/>
  <c r="G56" i="1"/>
  <c r="A57" i="1"/>
  <c r="H57" i="1" l="1"/>
  <c r="G57" i="1"/>
  <c r="I57" i="1"/>
  <c r="A58" i="1"/>
  <c r="H58" i="1" l="1"/>
  <c r="G58" i="1"/>
  <c r="I58" i="1"/>
  <c r="A59" i="1"/>
  <c r="H59" i="1" l="1"/>
  <c r="G59" i="1"/>
  <c r="I59" i="1"/>
  <c r="A60" i="1"/>
  <c r="H60" i="1" l="1"/>
  <c r="G60" i="1"/>
  <c r="I60" i="1"/>
  <c r="A61" i="1"/>
  <c r="H61" i="1" l="1"/>
  <c r="G61" i="1"/>
  <c r="I61" i="1"/>
  <c r="A62" i="1"/>
  <c r="H62" i="1" l="1"/>
  <c r="G62" i="1"/>
  <c r="I62" i="1"/>
  <c r="A63" i="1"/>
  <c r="H63" i="1" l="1"/>
  <c r="G63" i="1"/>
  <c r="I63" i="1"/>
  <c r="A64" i="1"/>
  <c r="H64" i="1" l="1"/>
  <c r="I64" i="1"/>
  <c r="G64" i="1"/>
  <c r="A65" i="1"/>
  <c r="H65" i="1" l="1"/>
  <c r="G65" i="1"/>
  <c r="I65" i="1"/>
  <c r="A66" i="1"/>
  <c r="H66" i="1" l="1"/>
  <c r="G66" i="1"/>
  <c r="I66" i="1"/>
  <c r="A67" i="1"/>
  <c r="H67" i="1" l="1"/>
  <c r="G67" i="1"/>
  <c r="I67" i="1"/>
  <c r="A68" i="1"/>
  <c r="H68" i="1" l="1"/>
  <c r="G68" i="1"/>
  <c r="I68" i="1"/>
  <c r="A69" i="1"/>
  <c r="H69" i="1" l="1"/>
  <c r="G69" i="1"/>
  <c r="I69" i="1"/>
  <c r="A70" i="1"/>
  <c r="H70" i="1" l="1"/>
  <c r="G70" i="1"/>
  <c r="I70" i="1"/>
  <c r="A71" i="1"/>
  <c r="H71" i="1" l="1"/>
  <c r="G71" i="1"/>
  <c r="I71" i="1"/>
  <c r="A72" i="1"/>
  <c r="H72" i="1" l="1"/>
  <c r="I72" i="1"/>
  <c r="G72" i="1"/>
  <c r="A73" i="1"/>
  <c r="H73" i="1" l="1"/>
  <c r="G73" i="1"/>
  <c r="I73" i="1"/>
  <c r="A74" i="1"/>
  <c r="H74" i="1" l="1"/>
  <c r="G74" i="1"/>
  <c r="I74" i="1"/>
  <c r="A75" i="1"/>
  <c r="H75" i="1" l="1"/>
  <c r="G75" i="1"/>
  <c r="I75" i="1"/>
  <c r="A76" i="1"/>
  <c r="H76" i="1" l="1"/>
  <c r="G76" i="1"/>
  <c r="I76" i="1"/>
  <c r="A77" i="1"/>
  <c r="H77" i="1" l="1"/>
  <c r="G77" i="1"/>
  <c r="I77" i="1"/>
  <c r="A78" i="1"/>
  <c r="H78" i="1" l="1"/>
  <c r="G78" i="1"/>
  <c r="I78" i="1"/>
  <c r="A79" i="1"/>
  <c r="H79" i="1" l="1"/>
  <c r="I79" i="1"/>
  <c r="G79" i="1"/>
  <c r="A80" i="1"/>
  <c r="H80" i="1" l="1"/>
  <c r="I80" i="1"/>
  <c r="G80" i="1"/>
  <c r="A81" i="1"/>
  <c r="H81" i="1" l="1"/>
  <c r="G81" i="1"/>
  <c r="I81" i="1"/>
  <c r="A82" i="1"/>
  <c r="H82" i="1" l="1"/>
  <c r="G82" i="1"/>
  <c r="I82" i="1"/>
  <c r="A83" i="1"/>
  <c r="H83" i="1" l="1"/>
  <c r="G83" i="1"/>
  <c r="I83" i="1"/>
  <c r="A84" i="1"/>
  <c r="H84" i="1" l="1"/>
  <c r="G84" i="1"/>
  <c r="I84" i="1"/>
  <c r="A85" i="1"/>
  <c r="H85" i="1" l="1"/>
  <c r="G85" i="1"/>
  <c r="I85" i="1"/>
  <c r="A86" i="1"/>
  <c r="H86" i="1" l="1"/>
  <c r="G86" i="1"/>
  <c r="I86" i="1"/>
  <c r="A87" i="1"/>
  <c r="H87" i="1" l="1"/>
  <c r="G87" i="1"/>
  <c r="I87" i="1"/>
  <c r="A88" i="1"/>
  <c r="H88" i="1" l="1"/>
  <c r="I88" i="1"/>
  <c r="G88" i="1"/>
  <c r="A89" i="1"/>
  <c r="H89" i="1" l="1"/>
  <c r="I89" i="1"/>
  <c r="G89" i="1"/>
  <c r="A90" i="1"/>
  <c r="H90" i="1" l="1"/>
  <c r="G90" i="1"/>
  <c r="I90" i="1"/>
  <c r="A91" i="1"/>
  <c r="H91" i="1" l="1"/>
  <c r="G91" i="1"/>
  <c r="I91" i="1"/>
  <c r="A92" i="1"/>
  <c r="H92" i="1" l="1"/>
  <c r="G92" i="1"/>
  <c r="I92" i="1"/>
  <c r="A93" i="1"/>
  <c r="H93" i="1" l="1"/>
  <c r="G93" i="1"/>
  <c r="I93" i="1"/>
  <c r="A94" i="1"/>
  <c r="H94" i="1" l="1"/>
  <c r="G94" i="1"/>
  <c r="I94" i="1"/>
  <c r="A95" i="1"/>
  <c r="H95" i="1" l="1"/>
  <c r="I95" i="1"/>
  <c r="G95" i="1"/>
  <c r="A96" i="1"/>
  <c r="H96" i="1" l="1"/>
  <c r="I96" i="1"/>
  <c r="G96" i="1"/>
  <c r="A97" i="1"/>
  <c r="H97" i="1" l="1"/>
  <c r="G97" i="1"/>
  <c r="I97" i="1"/>
  <c r="A98" i="1"/>
  <c r="H98" i="1" l="1"/>
  <c r="G98" i="1"/>
  <c r="I98" i="1"/>
  <c r="A99" i="1"/>
  <c r="H99" i="1" l="1"/>
  <c r="G99" i="1"/>
  <c r="I99" i="1"/>
  <c r="A100" i="1"/>
  <c r="H100" i="1" l="1"/>
  <c r="G100" i="1"/>
  <c r="I100" i="1"/>
  <c r="A101" i="1"/>
  <c r="H101" i="1" l="1"/>
  <c r="G101" i="1"/>
  <c r="I101" i="1"/>
  <c r="A102" i="1"/>
  <c r="H102" i="1" l="1"/>
  <c r="G102" i="1"/>
  <c r="I102" i="1"/>
  <c r="A103" i="1"/>
  <c r="H103" i="1" l="1"/>
  <c r="G103" i="1"/>
  <c r="I103" i="1"/>
  <c r="A104" i="1"/>
  <c r="H104" i="1" l="1"/>
  <c r="I104" i="1"/>
  <c r="G104" i="1"/>
  <c r="A105" i="1"/>
  <c r="H105" i="1" l="1"/>
  <c r="G105" i="1"/>
  <c r="I105" i="1"/>
  <c r="A106" i="1"/>
  <c r="H106" i="1" l="1"/>
  <c r="G106" i="1"/>
  <c r="I106" i="1"/>
  <c r="A107" i="1"/>
  <c r="H107" i="1" l="1"/>
  <c r="G107" i="1"/>
  <c r="I107" i="1"/>
  <c r="A108" i="1"/>
  <c r="G108" i="1" l="1"/>
  <c r="G7" i="1" s="1"/>
  <c r="I108" i="1"/>
  <c r="I7" i="1" s="1"/>
  <c r="T15" i="1"/>
  <c r="H108" i="1"/>
  <c r="H7" i="1" s="1"/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C5" i="1"/>
  <c r="T13" i="1"/>
  <c r="O13" i="1"/>
  <c r="T12" i="1"/>
  <c r="O12" i="1"/>
  <c r="O11" i="1"/>
  <c r="T11" i="1"/>
  <c r="Q12" i="1" l="1"/>
  <c r="R12" i="1" s="1"/>
  <c r="Q13" i="1"/>
  <c r="R13" i="1" s="1"/>
</calcChain>
</file>

<file path=xl/sharedStrings.xml><?xml version="1.0" encoding="utf-8"?>
<sst xmlns="http://schemas.openxmlformats.org/spreadsheetml/2006/main" count="286" uniqueCount="205">
  <si>
    <t>Invulinstructie</t>
  </si>
  <si>
    <t>Versienummer: V-2025.1.0</t>
  </si>
  <si>
    <t>absolute schok in %-punt</t>
  </si>
  <si>
    <t>jaar</t>
  </si>
  <si>
    <t>renteschok op</t>
  </si>
  <si>
    <t>renteschok neer</t>
  </si>
  <si>
    <t>Gele velden betreffen invulvelden</t>
  </si>
  <si>
    <t>Terra cotta velden betreffen verwijzingen</t>
  </si>
  <si>
    <t xml:space="preserve">Grijze cellen zijn afgeleide velden, hierin staan berekeningen </t>
  </si>
  <si>
    <t>Blauwe cellen bevatten een meerkeuze menu, door op de cellen te klikken kunt u een keuze maken uit een aantal mogelijkheden</t>
  </si>
  <si>
    <t>Groene velden bevatten vaste parameters en tabelwaarden</t>
  </si>
  <si>
    <t>Roze cellen bevatten uitkomsten</t>
  </si>
  <si>
    <r>
      <t>Dit hulpprogramma is bedoeld voor de berekening van de effecten van renteschokken op activa/vastrentende beleggingen aan de hand van een aantal benaderingen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(op verschillende tabbladen)</t>
    </r>
  </si>
  <si>
    <t xml:space="preserve">De effecten van deze rentescenario's worden uitgevraagd op de staat Solvabiliteitskapitaalvereiste - marktrisico's (staat SKV-2), onder punt 1. Renterisico. </t>
  </si>
  <si>
    <r>
      <t xml:space="preserve">Het renterisico heeft betrekking op </t>
    </r>
    <r>
      <rPr>
        <i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rentegevoelige activa (bijvoorbeeld leningen, obligaties, langlopende deposito's, hypotheken, aandeel herverzekeraars in de technische voorzieningen, etc.) en passiva. </t>
    </r>
  </si>
  <si>
    <r>
      <t xml:space="preserve">Dit hulpprogramma behandelt alleen de effecten voor de rentegevoelige </t>
    </r>
    <r>
      <rPr>
        <u/>
        <sz val="11"/>
        <color theme="1"/>
        <rFont val="Calibri"/>
        <family val="2"/>
        <scheme val="minor"/>
      </rPr>
      <t>beleggingen</t>
    </r>
    <r>
      <rPr>
        <sz val="11"/>
        <color theme="1"/>
        <rFont val="Calibri"/>
        <family val="2"/>
        <scheme val="minor"/>
      </rPr>
      <t xml:space="preserve"> (nb: voor de renteschokken op </t>
    </r>
    <r>
      <rPr>
        <u/>
        <sz val="11"/>
        <color theme="1"/>
        <rFont val="Calibri"/>
        <family val="2"/>
        <scheme val="minor"/>
      </rPr>
      <t>technische voorzieningen</t>
    </r>
    <r>
      <rPr>
        <sz val="11"/>
        <color theme="1"/>
        <rFont val="Calibri"/>
        <family val="2"/>
        <scheme val="minor"/>
      </rPr>
      <t xml:space="preserve"> is een apart programma beschikbaar, nl Discontering kasstromen </t>
    </r>
  </si>
  <si>
    <t>beste schatting hulpprogramma 2019). Beleggingen met een zeer korte looptijd (&lt;1 jaar) of met een maandelijks variabele rente zullen nauwelijks rentegevoelig zijn.</t>
  </si>
  <si>
    <t>Het rentescenario bestaat uit een scenario voor een rentestijging (renteschok op) en een rentedaling (renteschok neer). De procentuele stijging en daling van de rente zijn afhankelijk van de looptijd:</t>
  </si>
  <si>
    <t>zie de 'Toelichting bij het invullen van de Solvency II Basic verzekeringstaten' en de tabel op het tabblad 'curves' (kolommen H en I), met hiernaast een verkorte weergave voor de eerste 30 jaren.</t>
  </si>
  <si>
    <t>Het effect van een renteschok (op / neer) kan benaderd worden door de marktwaarde van het beleggingsinstrument te vermenigvuldigen met de duration en de daarbij behorende renteschok.</t>
  </si>
  <si>
    <r>
      <rPr>
        <u/>
        <sz val="11"/>
        <color theme="1"/>
        <rFont val="Calibri"/>
        <family val="2"/>
        <scheme val="minor"/>
      </rPr>
      <t>Bijvoorbeeld</t>
    </r>
    <r>
      <rPr>
        <sz val="11"/>
        <color theme="1"/>
        <rFont val="Calibri"/>
        <family val="2"/>
        <scheme val="minor"/>
      </rPr>
      <t>: in geval van een obligatie met een marktwaarde van € 100.000 en een duration van 10,0 =&gt; de marktwaarde vóór de schok bedraagt € 100.000; de marktwaarde na de opwaartse renteschok bedraagt</t>
    </r>
  </si>
  <si>
    <r>
      <t xml:space="preserve">€ 100.000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scheme val="minor"/>
      </rPr>
      <t xml:space="preserve"> (1 </t>
    </r>
    <r>
      <rPr>
        <sz val="11"/>
        <color theme="1"/>
        <rFont val="Symbol"/>
        <family val="1"/>
        <charset val="2"/>
      </rPr>
      <t>-</t>
    </r>
    <r>
      <rPr>
        <sz val="11"/>
        <color theme="1"/>
        <rFont val="Calibri"/>
        <family val="2"/>
        <scheme val="minor"/>
      </rPr>
      <t xml:space="preserve"> 10,0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scheme val="minor"/>
      </rPr>
      <t xml:space="preserve"> 1,00%) = € 90.000 (een lagere waarde) en de marktwaarde na de neerwaartse renteschok bedraagt € 100.000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scheme val="minor"/>
      </rPr>
      <t xml:space="preserve"> (1 + 10,0 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  <scheme val="minor"/>
      </rPr>
      <t xml:space="preserve"> 0,25%) = € 102.500 (een hogere waarde).</t>
    </r>
  </si>
  <si>
    <t xml:space="preserve">De berekening op het tabblad 'berekening renteschokken' is hierop gebaseerd, met meer detail en automatische berekening. </t>
  </si>
  <si>
    <r>
      <rPr>
        <u/>
        <sz val="11"/>
        <color theme="1"/>
        <rFont val="Symbol"/>
        <family val="1"/>
        <charset val="2"/>
      </rPr>
      <t>·</t>
    </r>
    <r>
      <rPr>
        <u/>
        <sz val="11"/>
        <color theme="1"/>
        <rFont val="Calibri"/>
        <family val="2"/>
      </rPr>
      <t xml:space="preserve">  </t>
    </r>
    <r>
      <rPr>
        <u/>
        <sz val="11"/>
        <color theme="1"/>
        <rFont val="Calibri"/>
        <family val="2"/>
        <scheme val="minor"/>
      </rPr>
      <t>Tabblad 'berekening renteschokken'</t>
    </r>
    <r>
      <rPr>
        <sz val="11"/>
        <color theme="1"/>
        <rFont val="Calibri"/>
        <family val="2"/>
        <scheme val="minor"/>
      </rPr>
      <t>: betreft een eenvoudige benadering van de renteschokken op basis van een vermenigvuldiging van</t>
    </r>
    <r>
      <rPr>
        <i/>
        <sz val="11"/>
        <color theme="1"/>
        <rFont val="Calibri"/>
        <family val="2"/>
        <scheme val="minor"/>
      </rPr>
      <t xml:space="preserve"> marktwaarde x duration x renteschok</t>
    </r>
  </si>
  <si>
    <r>
      <t xml:space="preserve">NB: in het geval dat er sprake is van beleggingsinstrumenten met een periodiek aanpasbare rente, </t>
    </r>
    <r>
      <rPr>
        <sz val="11"/>
        <rFont val="Calibri"/>
        <family val="2"/>
        <scheme val="minor"/>
      </rPr>
      <t>dan wordt de berekening uitgevoerd tot de eerste renteherzieningsdatum (alsof dan aflossing volgt).</t>
    </r>
  </si>
  <si>
    <t xml:space="preserve">De berekeningen op de volgende tabbladen zijn nauwkeuriger en bedoeld voor individuele (uitzonderlijke) gevallen, indien u meer gegevens van het instrument beschikbaar hebt (zoals kasstromen of spread) en </t>
  </si>
  <si>
    <t>deze instrumenten langere looptijden hebben of de kasstromen een bijzonder patroon vertonen (nb: deze benadering werkt niet voor samengestelde kasstromen van meerdere instrumenten tegelijk).</t>
  </si>
  <si>
    <r>
      <rPr>
        <u/>
        <sz val="11"/>
        <color theme="1"/>
        <rFont val="Symbol"/>
        <family val="1"/>
        <charset val="2"/>
      </rPr>
      <t xml:space="preserve">·  </t>
    </r>
    <r>
      <rPr>
        <u/>
        <sz val="11"/>
        <color theme="1"/>
        <rFont val="Calibri"/>
        <family val="2"/>
        <scheme val="minor"/>
      </rPr>
      <t>Tabblad 'berekening spread'</t>
    </r>
    <r>
      <rPr>
        <sz val="11"/>
        <color theme="1"/>
        <rFont val="Calibri"/>
        <family val="2"/>
        <scheme val="minor"/>
      </rPr>
      <t>: betreft een benadering op basis van de kasstromen, waarbij een spread wordt berekend als de marktwaarde van de vastrentende belegging ook bekend is.</t>
    </r>
  </si>
  <si>
    <t>Na invulling van de marktwaarde en de kasstromen volgt een berekening van de geschokte marktwaarden (op / neer) en van de duration.</t>
  </si>
  <si>
    <r>
      <rPr>
        <u/>
        <sz val="11"/>
        <color theme="1"/>
        <rFont val="Symbol"/>
        <family val="1"/>
        <charset val="2"/>
      </rPr>
      <t>·</t>
    </r>
    <r>
      <rPr>
        <u/>
        <sz val="11"/>
        <color theme="1"/>
        <rFont val="Calibri"/>
        <family val="2"/>
      </rPr>
      <t xml:space="preserve">  </t>
    </r>
    <r>
      <rPr>
        <u/>
        <sz val="11"/>
        <color theme="1"/>
        <rFont val="Calibri"/>
        <family val="2"/>
        <scheme val="minor"/>
      </rPr>
      <t>Tabblad 'berekening MW'</t>
    </r>
    <r>
      <rPr>
        <sz val="11"/>
        <color theme="1"/>
        <rFont val="Calibri"/>
        <family val="2"/>
        <scheme val="minor"/>
      </rPr>
      <t>: betreft een benadering op basis van de kasstromen van een vastrentend beleggingsinstrument, waarbij ook een aanname voor de spread moet worden gedaan.</t>
    </r>
  </si>
  <si>
    <r>
      <t xml:space="preserve">De spread kan worden berekend als het verschil tussen de </t>
    </r>
    <r>
      <rPr>
        <sz val="11"/>
        <rFont val="Calibri"/>
        <family val="2"/>
        <scheme val="minor"/>
      </rPr>
      <t>'par yield'</t>
    </r>
    <r>
      <rPr>
        <sz val="11"/>
        <color theme="1"/>
        <rFont val="Calibri"/>
        <family val="2"/>
        <scheme val="minor"/>
      </rPr>
      <t xml:space="preserve"> op het moment van afsluiten van het instrument (behorend bij die looptijd) en de destijds afgesproken rente, </t>
    </r>
  </si>
  <si>
    <t>onder de aanname dat de kredietwaardigheid van de uitgevende partij ondertussen niet gewijzigd is.</t>
  </si>
  <si>
    <t>Op elk tabblad worden de volgende uitkomsten berekend: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</si>
  <si>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 de initiële marktwaarde vóór de schok; </t>
    </r>
    <r>
      <rPr>
        <sz val="11"/>
        <color theme="1"/>
        <rFont val="Symbol"/>
        <family val="1"/>
        <charset val="2"/>
      </rPr>
      <t/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</si>
  <si>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 xml:space="preserve">de aangepaste marktwaarde na een opwaartse renteschok;   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</si>
  <si>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de aangepaste marktwaarde na een neerwaartse renteschok;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</si>
  <si>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de duration.</t>
    </r>
  </si>
  <si>
    <t>Uitvoer</t>
  </si>
  <si>
    <t>In de staat SKV-2 - Marktrisico, bij punt 1. Renterisico neemt u bij</t>
  </si>
  <si>
    <r>
      <rPr>
        <sz val="11"/>
        <color theme="1"/>
        <rFont val="Symbol"/>
        <family val="1"/>
        <charset val="2"/>
      </rPr>
      <t xml:space="preserve">·  </t>
    </r>
    <r>
      <rPr>
        <sz val="11"/>
        <color theme="1"/>
        <rFont val="Calibri"/>
        <family val="2"/>
        <scheme val="minor"/>
      </rPr>
      <t xml:space="preserve">'Intiële absolute waarde vóór de schok' Activa A1 (kolom C) zowel op regel 1.1 als op regel 1.2 op </t>
    </r>
    <r>
      <rPr>
        <u/>
        <sz val="11"/>
        <color theme="1"/>
        <rFont val="Calibri"/>
        <family val="2"/>
        <scheme val="minor"/>
      </rPr>
      <t>de totale marktwaarde van alle rentegevoelige activa;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</si>
  <si>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 'Absolute waarde na de schok' Activa B1 (kolom E) op regel 1.1 op </t>
    </r>
    <r>
      <rPr>
        <u/>
        <sz val="11"/>
        <color theme="1"/>
        <rFont val="Calibri"/>
        <family val="2"/>
        <scheme val="minor"/>
      </rPr>
      <t>de totale marktwaarde na de neerwaartse renteschok;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</si>
  <si>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 'Absolute waarde na de schok' Activa B1 (kolom E) op regel 1.2 op </t>
    </r>
    <r>
      <rPr>
        <u/>
        <sz val="11"/>
        <color theme="1"/>
        <rFont val="Calibri"/>
        <family val="2"/>
        <scheme val="minor"/>
      </rPr>
      <t>de totale marktwaarde na de opwaartse renteschok.</t>
    </r>
  </si>
  <si>
    <r>
      <rPr>
        <u/>
        <sz val="11"/>
        <color rgb="FFC00000"/>
        <rFont val="Calibri"/>
        <family val="2"/>
        <scheme val="minor"/>
      </rPr>
      <t>NB 1</t>
    </r>
    <r>
      <rPr>
        <sz val="11"/>
        <color rgb="FFC00000"/>
        <rFont val="Calibri"/>
        <family val="2"/>
        <scheme val="minor"/>
      </rPr>
      <t xml:space="preserve">: dit hulpprogramma kan ook gebruikt worden voor berekeningen van de renteschokken op activa op andere tijdstippen, bijvoorbeeld ten behoeve van kwartaalrapportages of andere periodieke rapportages. </t>
    </r>
  </si>
  <si>
    <t>Hierbij worden dan niet de risicovrije rentetermijnstructuren ultimo 2017 gehanteerd, maar kunt u zelf actuele rentetermijnstructuren invoeren op het tabblad 'curves' in kolommen S en T (zie op de website van DNB).</t>
  </si>
  <si>
    <t>De spotcurve zonder VA is nodig om de omvang van de renteschokken vast te stellen (nb: voor activa geldt altijd een curve zonder VA, omdat de VA alleen voor kasstromen van technische voorzieningen gebruikt mag worden).</t>
  </si>
  <si>
    <t>De RTS zonder UFR is nodig voor de berekening van het effect op de marktwaarde (nb: ook de UFR geldt alleen voor kasstromen van technische voorzieningen). U dient beide curves in te voeren, en beide van eenzelfde datum dd-mm-yy.</t>
  </si>
  <si>
    <r>
      <rPr>
        <u/>
        <sz val="11"/>
        <color rgb="FFC00000"/>
        <rFont val="Calibri"/>
        <family val="2"/>
        <scheme val="minor"/>
      </rPr>
      <t>NB 2</t>
    </r>
    <r>
      <rPr>
        <sz val="11"/>
        <color rgb="FFC00000"/>
        <rFont val="Calibri"/>
        <family val="2"/>
        <scheme val="minor"/>
      </rPr>
      <t xml:space="preserve">: mocht u behoefte hebben aan meer regels op het tabblad 'Berekening renteschokken' of aan meerdere tabbladen voor de 'Berekening spread' of de Berekening MW' , neemt u dan contact op met DNB. </t>
    </r>
  </si>
  <si>
    <t>Dit hulpprogramma kan dan zodanig worden aangepast/opgerekt dat alle posten binnen hetzelfde hulpprogramma kunnen worden opgenomen, hetgeen de overzichtelijkheid van de uitkomsten ten goede komt.</t>
  </si>
  <si>
    <t>Berekening van de opwaartse en neerwaartse renteschokken voor Activa</t>
  </si>
  <si>
    <t>(nb: eenvoudige benadering op basis van de duration en omvang van de renteschokken)</t>
  </si>
  <si>
    <t>Titel (of groep van titels)</t>
  </si>
  <si>
    <t>Aard van de titel</t>
  </si>
  <si>
    <t>Jaar van afsluiten</t>
  </si>
  <si>
    <r>
      <t xml:space="preserve">Jaar van eerstvolgende renteherziening
</t>
    </r>
    <r>
      <rPr>
        <sz val="8"/>
        <rFont val="Arial"/>
        <family val="2"/>
      </rPr>
      <t>(indien van toepassing)</t>
    </r>
  </si>
  <si>
    <t>Slotjaar</t>
  </si>
  <si>
    <r>
      <t xml:space="preserve">Rente
in % 
</t>
    </r>
    <r>
      <rPr>
        <sz val="9"/>
        <rFont val="Arial"/>
        <family val="2"/>
      </rPr>
      <t>(1 decimaal)</t>
    </r>
  </si>
  <si>
    <t>Nominale waarde 
(in euro's)</t>
  </si>
  <si>
    <t>Marktwaarde
(in euro's)</t>
  </si>
  <si>
    <r>
      <t xml:space="preserve">Duration
</t>
    </r>
    <r>
      <rPr>
        <sz val="9"/>
        <rFont val="Arial"/>
        <family val="2"/>
      </rPr>
      <t>(1 decimaal</t>
    </r>
    <r>
      <rPr>
        <sz val="10"/>
        <rFont val="Arial"/>
        <family val="2"/>
      </rPr>
      <t>)</t>
    </r>
  </si>
  <si>
    <t>Renteschok op
(in %-punt)</t>
  </si>
  <si>
    <t>Waarde na opwaartse renteschok</t>
  </si>
  <si>
    <t>Renteschok neer
(in %-punt)</t>
  </si>
  <si>
    <t>Waarde na neerwaartse renteschok</t>
  </si>
  <si>
    <t>Totaal MW</t>
  </si>
  <si>
    <t>Totaal MW vóór schok</t>
  </si>
  <si>
    <t>na opwaartse renteschok</t>
  </si>
  <si>
    <t>na neerwaartse renteschok</t>
  </si>
  <si>
    <r>
      <rPr>
        <b/>
        <u/>
        <sz val="11"/>
        <color rgb="FFC00000"/>
        <rFont val="Calibri"/>
        <family val="2"/>
        <scheme val="minor"/>
      </rPr>
      <t>Invullen op staat SKV-2 Marktrisico, onder Renterisico</t>
    </r>
    <r>
      <rPr>
        <b/>
        <sz val="11"/>
        <color rgb="FFC00000"/>
        <rFont val="Calibri"/>
        <family val="2"/>
        <scheme val="minor"/>
      </rPr>
      <t>:</t>
    </r>
  </si>
  <si>
    <t>regels 1.1 en 1.2, kolom A1</t>
  </si>
  <si>
    <t>regel 1.2, kolom B1</t>
  </si>
  <si>
    <t>regel 1.1, kolom B1</t>
  </si>
  <si>
    <t>Titels</t>
  </si>
  <si>
    <t>Deposito</t>
  </si>
  <si>
    <t>Lening</t>
  </si>
  <si>
    <t>Groepslening</t>
  </si>
  <si>
    <t>Hypothecaire lening -  woning</t>
  </si>
  <si>
    <t>Hypothecaire lening - zakelijk</t>
  </si>
  <si>
    <t>Perpetuele lening</t>
  </si>
  <si>
    <t>Bedrijfsobligatie</t>
  </si>
  <si>
    <t>Staatsobligatie</t>
  </si>
  <si>
    <t>Overig</t>
  </si>
  <si>
    <t>Berekening van de renteschokken indien de marktwaarde en de kasstromen bekend zijn</t>
  </si>
  <si>
    <t>Marktwaarde</t>
  </si>
  <si>
    <t>Spread</t>
  </si>
  <si>
    <t>MW  na
opwaartse renteschok</t>
  </si>
  <si>
    <t>MW na neerwaartse renteschok</t>
  </si>
  <si>
    <t>Totaal</t>
  </si>
  <si>
    <t>Curve: RTS (zonder ufr) met spread</t>
  </si>
  <si>
    <r>
      <t>MW in jaar</t>
    </r>
    <r>
      <rPr>
        <b/>
        <i/>
        <sz val="10"/>
        <rFont val="Arial"/>
        <family val="2"/>
      </rPr>
      <t xml:space="preserve"> i</t>
    </r>
  </si>
  <si>
    <t>kasstroom (rente en aflossing)</t>
  </si>
  <si>
    <t>aangepaste waarde  kasstroom</t>
  </si>
  <si>
    <t>curve voor renteschok opwaarts</t>
  </si>
  <si>
    <t xml:space="preserve">curve </t>
  </si>
  <si>
    <t>curve voor renteschok neerwaarts</t>
  </si>
  <si>
    <t>gedisconteerde kasstromen met curve</t>
  </si>
  <si>
    <t>Uitkomsten (tbv staat SKV-2 Marktrisico - Renterisico)</t>
  </si>
  <si>
    <t>waarden</t>
  </si>
  <si>
    <t>gesimuleerde waardeverandering</t>
  </si>
  <si>
    <t>%</t>
  </si>
  <si>
    <t>duration</t>
  </si>
  <si>
    <r>
      <t xml:space="preserve">gedisconteerde kasstromen voor de </t>
    </r>
    <r>
      <rPr>
        <b/>
        <i/>
        <sz val="10"/>
        <rFont val="Arial"/>
        <family val="2"/>
      </rPr>
      <t>marktwaarde</t>
    </r>
  </si>
  <si>
    <r>
      <t xml:space="preserve">gedisconteerde kasstromen na de </t>
    </r>
    <r>
      <rPr>
        <b/>
        <i/>
        <sz val="10"/>
        <rFont val="Arial"/>
        <family val="2"/>
      </rPr>
      <t>renteschok opwaarts</t>
    </r>
  </si>
  <si>
    <r>
      <t xml:space="preserve">gedisconteerde kasstromen na de </t>
    </r>
    <r>
      <rPr>
        <b/>
        <i/>
        <sz val="10"/>
        <rFont val="Arial"/>
        <family val="2"/>
      </rPr>
      <t>renteschok neerwaarts</t>
    </r>
  </si>
  <si>
    <t>som van de niet-gedisconteerde kasstromen</t>
  </si>
  <si>
    <r>
      <t>Waardering van vastrentende activa op marktwaarde en berekening renteschokken</t>
    </r>
    <r>
      <rPr>
        <sz val="14"/>
        <color theme="1"/>
        <rFont val="Calibri"/>
        <family val="2"/>
        <scheme val="minor"/>
      </rPr>
      <t xml:space="preserve"> </t>
    </r>
  </si>
  <si>
    <t>(nb: als er wel een spread bekend is, maar geen marktwaarde)</t>
  </si>
  <si>
    <t>Spread (in %)</t>
  </si>
  <si>
    <t>MW na
opwaartse renteschok</t>
  </si>
  <si>
    <t>curve</t>
  </si>
  <si>
    <t>Rentecurves</t>
  </si>
  <si>
    <t>spread</t>
  </si>
  <si>
    <t>nb: betreft ingevulde spread op</t>
  </si>
  <si>
    <t>nb: beide curves invoeren en</t>
  </si>
  <si>
    <t xml:space="preserve"> tabblad 'Berekening MW' (cel B5)</t>
  </si>
  <si>
    <t>curves van zelfde datum</t>
  </si>
  <si>
    <t>Selectie curve</t>
  </si>
  <si>
    <t>Eigen invoer curve</t>
  </si>
  <si>
    <t>nb: schokken 
op activa zijn
altijd zonder 
een VA !</t>
  </si>
  <si>
    <t>spotcurve zonder VA 31-12-2024</t>
  </si>
  <si>
    <t>rente op</t>
  </si>
  <si>
    <t>rente neer</t>
  </si>
  <si>
    <t xml:space="preserve">schok op
</t>
  </si>
  <si>
    <t>schok neer</t>
  </si>
  <si>
    <t>RTS zonder ufr</t>
  </si>
  <si>
    <t>RTS met spread</t>
  </si>
  <si>
    <r>
      <t xml:space="preserve">spotcurve </t>
    </r>
    <r>
      <rPr>
        <sz val="10"/>
        <color rgb="FFFF0000"/>
        <rFont val="Arial"/>
        <family val="2"/>
      </rPr>
      <t>zonder VA</t>
    </r>
    <r>
      <rPr>
        <sz val="10"/>
        <rFont val="Arial"/>
        <family val="2"/>
      </rPr>
      <t xml:space="preserve"> 31-12-</t>
    </r>
    <r>
      <rPr>
        <sz val="10"/>
        <color rgb="FFFF0000"/>
        <rFont val="Arial"/>
        <family val="2"/>
      </rPr>
      <t>2024</t>
    </r>
  </si>
  <si>
    <r>
      <t xml:space="preserve">RTS </t>
    </r>
    <r>
      <rPr>
        <sz val="10"/>
        <color rgb="FFFF0000"/>
        <rFont val="Arial"/>
        <family val="2"/>
      </rPr>
      <t>zonder ufr</t>
    </r>
    <r>
      <rPr>
        <sz val="10"/>
        <rFont val="Arial"/>
        <family val="2"/>
      </rPr>
      <t xml:space="preserve"> 31-12-</t>
    </r>
    <r>
      <rPr>
        <sz val="10"/>
        <color rgb="FFFF0000"/>
        <rFont val="Arial"/>
        <family val="2"/>
      </rPr>
      <t>2024</t>
    </r>
  </si>
  <si>
    <t>spotcurve zonder VA dd-mm-yy</t>
  </si>
  <si>
    <t>RTS zonder ufr dd-mm-yy</t>
  </si>
  <si>
    <t>spotcurve</t>
  </si>
  <si>
    <t>RTS</t>
  </si>
  <si>
    <t>RTS zonder ufr 31-12-2024</t>
  </si>
  <si>
    <t>2,24%</t>
  </si>
  <si>
    <t>2,09%</t>
  </si>
  <si>
    <t>2,12%</t>
  </si>
  <si>
    <t>2,14%</t>
  </si>
  <si>
    <t>2,17%</t>
  </si>
  <si>
    <t>2,20%</t>
  </si>
  <si>
    <t>2,22%</t>
  </si>
  <si>
    <t>2,27%</t>
  </si>
  <si>
    <t>2,29%</t>
  </si>
  <si>
    <t>2,31%</t>
  </si>
  <si>
    <t>2,32%</t>
  </si>
  <si>
    <t>2,33%</t>
  </si>
  <si>
    <t>2,30%</t>
  </si>
  <si>
    <t>2,28%</t>
  </si>
  <si>
    <t>2,26%</t>
  </si>
  <si>
    <t>2,35%</t>
  </si>
  <si>
    <t>2,37%</t>
  </si>
  <si>
    <t>2,38%</t>
  </si>
  <si>
    <t>2,40%</t>
  </si>
  <si>
    <t>2,42%</t>
  </si>
  <si>
    <t>2,44%</t>
  </si>
  <si>
    <t>2,46%</t>
  </si>
  <si>
    <t>2,48%</t>
  </si>
  <si>
    <t>2,50%</t>
  </si>
  <si>
    <t>2,51%</t>
  </si>
  <si>
    <t>2,53%</t>
  </si>
  <si>
    <t>2,55%</t>
  </si>
  <si>
    <t>2,56%</t>
  </si>
  <si>
    <t>2,58%</t>
  </si>
  <si>
    <t>2,59%</t>
  </si>
  <si>
    <t>2,61%</t>
  </si>
  <si>
    <t>2,62%</t>
  </si>
  <si>
    <t>2,64%</t>
  </si>
  <si>
    <t>2,65%</t>
  </si>
  <si>
    <t>2,66%</t>
  </si>
  <si>
    <t>2,67%</t>
  </si>
  <si>
    <t>2,69%</t>
  </si>
  <si>
    <t>2,70%</t>
  </si>
  <si>
    <t>2,71%</t>
  </si>
  <si>
    <t>2,72%</t>
  </si>
  <si>
    <t>2,73%</t>
  </si>
  <si>
    <t>2,74%</t>
  </si>
  <si>
    <t>2,75%</t>
  </si>
  <si>
    <t>2,76%</t>
  </si>
  <si>
    <t>2,77%</t>
  </si>
  <si>
    <t>2,78%</t>
  </si>
  <si>
    <t>2,79%</t>
  </si>
  <si>
    <t>2,80%</t>
  </si>
  <si>
    <t>2,81%</t>
  </si>
  <si>
    <t>2,82%</t>
  </si>
  <si>
    <t>2,83%</t>
  </si>
  <si>
    <t>2,84%</t>
  </si>
  <si>
    <t>2,85%</t>
  </si>
  <si>
    <t>2,86%</t>
  </si>
  <si>
    <t>2,87%</t>
  </si>
  <si>
    <t>2,88%</t>
  </si>
  <si>
    <t>2,89%</t>
  </si>
  <si>
    <t>2,90%</t>
  </si>
  <si>
    <t>2,91%</t>
  </si>
  <si>
    <t>2,92%</t>
  </si>
  <si>
    <t>2,93%</t>
  </si>
  <si>
    <t>2,94%</t>
  </si>
  <si>
    <t>2,95%</t>
  </si>
  <si>
    <t>2,96%</t>
  </si>
  <si>
    <t>2,97%</t>
  </si>
  <si>
    <t>2,98%</t>
  </si>
  <si>
    <t>2,99%</t>
  </si>
  <si>
    <t>3,00%</t>
  </si>
  <si>
    <t>3,01%</t>
  </si>
  <si>
    <t>3,02%</t>
  </si>
  <si>
    <t>3,03%</t>
  </si>
  <si>
    <t>3,04%</t>
  </si>
  <si>
    <t>3,05%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</si>
</sst>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%"/>
    <numFmt numFmtId="166" formatCode="#,##0.0"/>
    <numFmt numFmtId="167" formatCode="0.00000%"/>
    <numFmt numFmtId="168" formatCode="0.000%"/>
    <numFmt numFmtId="169" formatCode="0.000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theme="1"/>
      <name val="Symbol"/>
      <family val="1"/>
      <charset val="2"/>
    </font>
    <font>
      <u/>
      <sz val="11"/>
      <color theme="1"/>
      <name val="Calibri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i/>
      <sz val="12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mediumGray"/>
    </fill>
    <fill>
      <patternFill patternType="solid">
        <fgColor theme="3" tint="0.79998168889431442"/>
        <bgColor indexed="64"/>
      </patternFill>
    </fill>
    <fill>
      <patternFill patternType="solid">
        <fgColor rgb="FFD8E4BA"/>
        <bgColor indexed="64"/>
      </patternFill>
    </fill>
    <fill>
      <patternFill patternType="solid">
        <fgColor rgb="FFF0CAE6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D2F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 applyNumberFormat="0" applyFont="0" applyBorder="0" applyAlignme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3" fontId="3" fillId="28" borderId="4" xfId="0" applyNumberFormat="1" applyFont="1" applyFill="1" applyBorder="1" applyAlignment="1" applyProtection="1">
      <alignment horizontal="right"/>
      <protection locked="0"/>
    </xf>
    <xf numFmtId="3" fontId="3" fillId="29" borderId="4" xfId="0" quotePrefix="1" applyNumberFormat="1" applyFont="1" applyFill="1" applyBorder="1" applyAlignment="1">
      <alignment horizontal="right" wrapText="1"/>
    </xf>
    <xf numFmtId="0" fontId="0" fillId="0" borderId="0" xfId="35" applyFont="1"/>
    <xf numFmtId="10" fontId="5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30" borderId="4" xfId="25" applyFont="1" applyFill="1" applyBorder="1" applyAlignment="1">
      <alignment horizontal="center" vertical="center" wrapText="1"/>
    </xf>
    <xf numFmtId="3" fontId="5" fillId="30" borderId="4" xfId="25" applyNumberFormat="1" applyFont="1" applyFill="1" applyBorder="1"/>
    <xf numFmtId="0" fontId="3" fillId="30" borderId="4" xfId="25" applyFill="1" applyBorder="1" applyAlignment="1">
      <alignment horizontal="center"/>
    </xf>
    <xf numFmtId="10" fontId="0" fillId="0" borderId="0" xfId="0" applyNumberFormat="1"/>
    <xf numFmtId="164" fontId="6" fillId="27" borderId="0" xfId="25" applyNumberFormat="1" applyFont="1" applyFill="1"/>
    <xf numFmtId="165" fontId="0" fillId="0" borderId="9" xfId="0" applyNumberFormat="1" applyBorder="1"/>
    <xf numFmtId="3" fontId="0" fillId="31" borderId="7" xfId="0" applyNumberForma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3" fillId="28" borderId="4" xfId="0" applyNumberFormat="1" applyFont="1" applyFill="1" applyBorder="1" applyAlignment="1">
      <alignment horizontal="right"/>
    </xf>
    <xf numFmtId="3" fontId="3" fillId="29" borderId="4" xfId="0" quotePrefix="1" applyNumberFormat="1" applyFont="1" applyFill="1" applyBorder="1" applyAlignment="1">
      <alignment horizontal="right"/>
    </xf>
    <xf numFmtId="0" fontId="3" fillId="32" borderId="4" xfId="0" applyFont="1" applyFill="1" applyBorder="1" applyAlignment="1">
      <alignment horizontal="right"/>
    </xf>
    <xf numFmtId="0" fontId="0" fillId="0" borderId="0" xfId="0" quotePrefix="1"/>
    <xf numFmtId="0" fontId="0" fillId="35" borderId="4" xfId="0" applyFill="1" applyBorder="1"/>
    <xf numFmtId="0" fontId="7" fillId="0" borderId="0" xfId="0" applyFont="1"/>
    <xf numFmtId="3" fontId="3" fillId="28" borderId="4" xfId="0" applyNumberFormat="1" applyFont="1" applyFill="1" applyBorder="1" applyProtection="1">
      <protection locked="0"/>
    </xf>
    <xf numFmtId="166" fontId="3" fillId="28" borderId="4" xfId="0" applyNumberFormat="1" applyFont="1" applyFill="1" applyBorder="1" applyAlignment="1" applyProtection="1">
      <alignment horizontal="right"/>
      <protection locked="0"/>
    </xf>
    <xf numFmtId="0" fontId="11" fillId="0" borderId="0" xfId="0" applyFont="1"/>
    <xf numFmtId="0" fontId="13" fillId="0" borderId="0" xfId="0" applyFont="1"/>
    <xf numFmtId="165" fontId="3" fillId="28" borderId="4" xfId="0" applyNumberFormat="1" applyFont="1" applyFill="1" applyBorder="1" applyAlignment="1" applyProtection="1">
      <alignment horizontal="right"/>
      <protection locked="0"/>
    </xf>
    <xf numFmtId="3" fontId="5" fillId="29" borderId="4" xfId="0" quotePrefix="1" applyNumberFormat="1" applyFont="1" applyFill="1" applyBorder="1" applyAlignment="1">
      <alignment wrapText="1"/>
    </xf>
    <xf numFmtId="0" fontId="14" fillId="0" borderId="0" xfId="0" applyFont="1"/>
    <xf numFmtId="3" fontId="5" fillId="34" borderId="4" xfId="0" quotePrefix="1" applyNumberFormat="1" applyFont="1" applyFill="1" applyBorder="1" applyAlignment="1">
      <alignment wrapText="1"/>
    </xf>
    <xf numFmtId="49" fontId="3" fillId="28" borderId="4" xfId="0" applyNumberFormat="1" applyFont="1" applyFill="1" applyBorder="1" applyAlignment="1" applyProtection="1">
      <alignment horizontal="left" wrapText="1"/>
      <protection locked="0"/>
    </xf>
    <xf numFmtId="10" fontId="4" fillId="33" borderId="4" xfId="28" applyNumberFormat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horizontal="right"/>
    </xf>
    <xf numFmtId="3" fontId="0" fillId="34" borderId="7" xfId="0" applyNumberFormat="1" applyFill="1" applyBorder="1" applyAlignment="1">
      <alignment horizontal="center" vertical="center"/>
    </xf>
    <xf numFmtId="3" fontId="0" fillId="34" borderId="5" xfId="0" applyNumberFormat="1" applyFill="1" applyBorder="1" applyAlignment="1">
      <alignment horizontal="center" vertical="center"/>
    </xf>
    <xf numFmtId="3" fontId="3" fillId="29" borderId="4" xfId="0" quotePrefix="1" applyNumberFormat="1" applyFont="1" applyFill="1" applyBorder="1" applyAlignment="1">
      <alignment horizontal="center" vertical="center" wrapText="1"/>
    </xf>
    <xf numFmtId="165" fontId="3" fillId="29" borderId="4" xfId="36" quotePrefix="1" applyNumberFormat="1" applyFont="1" applyFill="1" applyBorder="1" applyAlignment="1" applyProtection="1">
      <alignment horizontal="center" vertical="center" wrapText="1"/>
    </xf>
    <xf numFmtId="166" fontId="0" fillId="34" borderId="6" xfId="0" applyNumberFormat="1" applyFill="1" applyBorder="1" applyAlignment="1">
      <alignment horizontal="center" vertical="center"/>
    </xf>
    <xf numFmtId="166" fontId="0" fillId="34" borderId="5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29" borderId="4" xfId="0" applyNumberFormat="1" applyFill="1" applyBorder="1" applyAlignment="1">
      <alignment horizontal="center" vertical="center"/>
    </xf>
    <xf numFmtId="10" fontId="3" fillId="28" borderId="4" xfId="0" applyNumberFormat="1" applyFont="1" applyFill="1" applyBorder="1" applyAlignment="1" applyProtection="1">
      <alignment horizontal="center" vertical="center"/>
      <protection locked="0"/>
    </xf>
    <xf numFmtId="10" fontId="4" fillId="33" borderId="8" xfId="28" applyNumberFormat="1" applyFont="1" applyFill="1" applyBorder="1" applyAlignment="1" applyProtection="1">
      <alignment vertical="center"/>
    </xf>
    <xf numFmtId="3" fontId="0" fillId="34" borderId="4" xfId="0" applyNumberFormat="1" applyFill="1" applyBorder="1" applyAlignment="1">
      <alignment horizontal="center"/>
    </xf>
    <xf numFmtId="3" fontId="0" fillId="0" borderId="0" xfId="0" applyNumberFormat="1"/>
    <xf numFmtId="167" fontId="0" fillId="0" borderId="0" xfId="0" applyNumberFormat="1"/>
    <xf numFmtId="10" fontId="3" fillId="29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3" fillId="32" borderId="4" xfId="0" applyNumberFormat="1" applyFont="1" applyFill="1" applyBorder="1" applyAlignment="1" applyProtection="1">
      <alignment horizontal="left" wrapText="1"/>
      <protection locked="0"/>
    </xf>
    <xf numFmtId="0" fontId="15" fillId="0" borderId="0" xfId="0" quotePrefix="1" applyFont="1"/>
    <xf numFmtId="49" fontId="0" fillId="36" borderId="4" xfId="0" applyNumberFormat="1" applyFill="1" applyBorder="1" applyAlignment="1">
      <alignment horizontal="center" wrapText="1"/>
    </xf>
    <xf numFmtId="49" fontId="0" fillId="36" borderId="4" xfId="0" applyNumberFormat="1" applyFill="1" applyBorder="1" applyAlignment="1">
      <alignment horizontal="center" vertical="center" wrapText="1"/>
    </xf>
    <xf numFmtId="10" fontId="0" fillId="35" borderId="4" xfId="0" applyNumberFormat="1" applyFill="1" applyBorder="1"/>
    <xf numFmtId="3" fontId="3" fillId="38" borderId="4" xfId="25" applyNumberFormat="1" applyFill="1" applyBorder="1" applyAlignment="1">
      <alignment horizontal="right" vertical="center" wrapText="1"/>
    </xf>
    <xf numFmtId="3" fontId="3" fillId="38" borderId="4" xfId="0" quotePrefix="1" applyNumberFormat="1" applyFont="1" applyFill="1" applyBorder="1" applyAlignment="1">
      <alignment horizontal="right" wrapText="1"/>
    </xf>
    <xf numFmtId="0" fontId="3" fillId="0" borderId="4" xfId="25" applyBorder="1" applyAlignment="1">
      <alignment horizontal="center" vertical="center" wrapText="1"/>
    </xf>
    <xf numFmtId="0" fontId="7" fillId="30" borderId="0" xfId="0" applyFont="1" applyFill="1" applyAlignment="1">
      <alignment horizontal="center" vertical="center"/>
    </xf>
    <xf numFmtId="3" fontId="3" fillId="37" borderId="4" xfId="0" quotePrefix="1" applyNumberFormat="1" applyFont="1" applyFill="1" applyBorder="1" applyAlignment="1">
      <alignment horizontal="right" wrapText="1"/>
    </xf>
    <xf numFmtId="0" fontId="3" fillId="30" borderId="4" xfId="25" applyFill="1" applyBorder="1" applyAlignment="1">
      <alignment horizontal="center" vertical="center" wrapText="1"/>
    </xf>
    <xf numFmtId="3" fontId="0" fillId="29" borderId="4" xfId="0" applyNumberFormat="1" applyFill="1" applyBorder="1"/>
    <xf numFmtId="0" fontId="15" fillId="0" borderId="0" xfId="0" applyFont="1"/>
    <xf numFmtId="10" fontId="4" fillId="33" borderId="2" xfId="28" applyNumberFormat="1" applyFont="1" applyFill="1" applyBorder="1" applyAlignment="1" applyProtection="1">
      <alignment vertical="center"/>
    </xf>
    <xf numFmtId="10" fontId="0" fillId="33" borderId="2" xfId="28" applyNumberFormat="1" applyFont="1" applyFill="1" applyBorder="1" applyAlignment="1" applyProtection="1">
      <alignment vertical="center"/>
    </xf>
    <xf numFmtId="10" fontId="0" fillId="33" borderId="3" xfId="28" applyNumberFormat="1" applyFont="1" applyFill="1" applyBorder="1" applyAlignment="1" applyProtection="1">
      <alignment vertical="center"/>
    </xf>
    <xf numFmtId="10" fontId="3" fillId="37" borderId="8" xfId="36" applyNumberFormat="1" applyFont="1" applyFill="1" applyBorder="1" applyAlignment="1" applyProtection="1">
      <alignment horizontal="right"/>
    </xf>
    <xf numFmtId="10" fontId="3" fillId="29" borderId="4" xfId="36" applyNumberFormat="1" applyFont="1" applyFill="1" applyBorder="1" applyAlignment="1" applyProtection="1">
      <alignment horizontal="right"/>
    </xf>
    <xf numFmtId="1" fontId="3" fillId="28" borderId="4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1" fontId="4" fillId="36" borderId="4" xfId="28" applyNumberFormat="1" applyFont="1" applyFill="1" applyBorder="1" applyAlignment="1" applyProtection="1">
      <alignment vertical="center"/>
    </xf>
    <xf numFmtId="10" fontId="4" fillId="35" borderId="4" xfId="28" applyNumberFormat="1" applyFont="1" applyFill="1" applyBorder="1" applyAlignment="1" applyProtection="1">
      <alignment horizontal="center" vertical="center"/>
    </xf>
    <xf numFmtId="0" fontId="25" fillId="0" borderId="0" xfId="0" applyFont="1"/>
    <xf numFmtId="0" fontId="3" fillId="32" borderId="4" xfId="25" applyFill="1" applyBorder="1" applyAlignment="1" applyProtection="1">
      <alignment horizontal="center" vertical="center" wrapText="1"/>
      <protection locked="0"/>
    </xf>
    <xf numFmtId="0" fontId="26" fillId="0" borderId="0" xfId="0" quotePrefix="1" applyFont="1"/>
    <xf numFmtId="0" fontId="0" fillId="0" borderId="14" xfId="0" applyBorder="1"/>
    <xf numFmtId="10" fontId="27" fillId="30" borderId="0" xfId="0" applyNumberFormat="1" applyFont="1" applyFill="1" applyAlignment="1">
      <alignment horizontal="center" vertical="top" wrapText="1"/>
    </xf>
    <xf numFmtId="0" fontId="26" fillId="0" borderId="0" xfId="0" applyFont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32" fillId="0" borderId="15" xfId="0" applyFont="1" applyBorder="1"/>
    <xf numFmtId="0" fontId="33" fillId="0" borderId="0" xfId="0" applyFont="1"/>
    <xf numFmtId="0" fontId="3" fillId="30" borderId="8" xfId="25" applyFill="1" applyBorder="1" applyAlignment="1">
      <alignment horizontal="center" vertical="center" wrapText="1"/>
    </xf>
    <xf numFmtId="10" fontId="3" fillId="37" borderId="2" xfId="36" applyNumberFormat="1" applyFont="1" applyFill="1" applyBorder="1" applyAlignment="1" applyProtection="1">
      <alignment horizontal="right"/>
    </xf>
    <xf numFmtId="10" fontId="3" fillId="37" borderId="3" xfId="36" applyNumberFormat="1" applyFont="1" applyFill="1" applyBorder="1" applyAlignment="1" applyProtection="1">
      <alignment horizontal="right"/>
    </xf>
    <xf numFmtId="49" fontId="3" fillId="30" borderId="8" xfId="25" applyNumberFormat="1" applyFill="1" applyBorder="1" applyAlignment="1">
      <alignment horizontal="center" vertical="center"/>
    </xf>
    <xf numFmtId="10" fontId="0" fillId="37" borderId="13" xfId="0" applyNumberFormat="1" applyFill="1" applyBorder="1"/>
    <xf numFmtId="10" fontId="0" fillId="37" borderId="16" xfId="0" applyNumberFormat="1" applyFill="1" applyBorder="1"/>
    <xf numFmtId="10" fontId="0" fillId="37" borderId="17" xfId="0" applyNumberFormat="1" applyFill="1" applyBorder="1"/>
    <xf numFmtId="10" fontId="0" fillId="37" borderId="8" xfId="0" applyNumberFormat="1" applyFill="1" applyBorder="1"/>
    <xf numFmtId="10" fontId="0" fillId="37" borderId="2" xfId="0" applyNumberFormat="1" applyFill="1" applyBorder="1"/>
    <xf numFmtId="10" fontId="0" fillId="37" borderId="3" xfId="0" applyNumberFormat="1" applyFill="1" applyBorder="1"/>
    <xf numFmtId="0" fontId="34" fillId="0" borderId="0" xfId="0" applyFont="1"/>
    <xf numFmtId="168" fontId="4" fillId="28" borderId="2" xfId="28" applyNumberFormat="1" applyFont="1" applyFill="1" applyBorder="1" applyAlignment="1" applyProtection="1">
      <alignment vertical="center"/>
      <protection locked="0"/>
    </xf>
    <xf numFmtId="168" fontId="4" fillId="28" borderId="3" xfId="28" applyNumberFormat="1" applyFont="1" applyFill="1" applyBorder="1" applyAlignment="1" applyProtection="1">
      <alignment vertical="center"/>
      <protection locked="0"/>
    </xf>
    <xf numFmtId="168" fontId="4" fillId="35" borderId="2" xfId="28" applyNumberFormat="1" applyFont="1" applyFill="1" applyBorder="1" applyAlignment="1" applyProtection="1">
      <alignment vertical="center"/>
    </xf>
    <xf numFmtId="168" fontId="4" fillId="35" borderId="3" xfId="28" applyNumberFormat="1" applyFont="1" applyFill="1" applyBorder="1" applyAlignment="1" applyProtection="1">
      <alignment vertical="center"/>
    </xf>
    <xf numFmtId="49" fontId="3" fillId="32" borderId="3" xfId="0" applyNumberFormat="1" applyFont="1" applyFill="1" applyBorder="1" applyAlignment="1" applyProtection="1">
      <alignment horizontal="left" wrapText="1"/>
      <protection locked="0"/>
    </xf>
    <xf numFmtId="1" fontId="3" fillId="28" borderId="3" xfId="0" applyNumberFormat="1" applyFont="1" applyFill="1" applyBorder="1" applyAlignment="1" applyProtection="1">
      <alignment horizontal="center"/>
      <protection locked="0"/>
    </xf>
    <xf numFmtId="165" fontId="3" fillId="28" borderId="3" xfId="0" applyNumberFormat="1" applyFont="1" applyFill="1" applyBorder="1" applyAlignment="1" applyProtection="1">
      <alignment horizontal="right"/>
      <protection locked="0"/>
    </xf>
    <xf numFmtId="3" fontId="3" fillId="28" borderId="3" xfId="0" applyNumberFormat="1" applyFont="1" applyFill="1" applyBorder="1" applyProtection="1">
      <protection locked="0"/>
    </xf>
    <xf numFmtId="166" fontId="3" fillId="28" borderId="3" xfId="0" applyNumberFormat="1" applyFont="1" applyFill="1" applyBorder="1" applyAlignment="1" applyProtection="1">
      <alignment horizontal="right"/>
      <protection locked="0"/>
    </xf>
    <xf numFmtId="10" fontId="3" fillId="29" borderId="3" xfId="0" applyNumberFormat="1" applyFont="1" applyFill="1" applyBorder="1" applyAlignment="1">
      <alignment horizontal="center"/>
    </xf>
    <xf numFmtId="3" fontId="3" fillId="29" borderId="3" xfId="0" quotePrefix="1" applyNumberFormat="1" applyFont="1" applyFill="1" applyBorder="1" applyAlignment="1">
      <alignment horizontal="right" wrapText="1"/>
    </xf>
    <xf numFmtId="0" fontId="3" fillId="30" borderId="18" xfId="25" applyFill="1" applyBorder="1" applyAlignment="1">
      <alignment horizontal="center" vertical="center" wrapText="1"/>
    </xf>
    <xf numFmtId="0" fontId="3" fillId="30" borderId="19" xfId="25" applyFill="1" applyBorder="1" applyAlignment="1">
      <alignment horizontal="center" vertical="center" wrapText="1"/>
    </xf>
    <xf numFmtId="0" fontId="16" fillId="30" borderId="19" xfId="25" applyFont="1" applyFill="1" applyBorder="1" applyAlignment="1">
      <alignment horizontal="center" vertical="center" wrapText="1"/>
    </xf>
    <xf numFmtId="0" fontId="3" fillId="30" borderId="20" xfId="25" applyFill="1" applyBorder="1" applyAlignment="1">
      <alignment horizontal="center" vertical="center" wrapText="1"/>
    </xf>
    <xf numFmtId="49" fontId="3" fillId="28" borderId="21" xfId="0" applyNumberFormat="1" applyFont="1" applyFill="1" applyBorder="1" applyAlignment="1" applyProtection="1">
      <alignment horizontal="left" wrapText="1"/>
      <protection locked="0"/>
    </xf>
    <xf numFmtId="168" fontId="0" fillId="0" borderId="0" xfId="36" applyNumberFormat="1" applyFont="1" applyProtection="1"/>
    <xf numFmtId="169" fontId="0" fillId="0" borderId="0" xfId="36" applyNumberFormat="1" applyFont="1" applyProtection="1"/>
    <xf numFmtId="168" fontId="0" fillId="0" borderId="0" xfId="0" applyNumberFormat="1"/>
    <xf numFmtId="169" fontId="0" fillId="0" borderId="0" xfId="36" applyNumberFormat="1" applyFont="1" applyAlignment="1">
      <alignment wrapText="1"/>
    </xf>
    <xf numFmtId="169" fontId="0" fillId="0" borderId="0" xfId="36" applyNumberFormat="1" applyFont="1"/>
    <xf numFmtId="169" fontId="1" fillId="0" borderId="0" xfId="38" applyNumberFormat="1"/>
    <xf numFmtId="169" fontId="0" fillId="0" borderId="0" xfId="37" applyNumberFormat="1" applyFont="1" applyAlignment="1">
      <alignment wrapText="1"/>
    </xf>
    <xf numFmtId="169" fontId="0" fillId="0" borderId="0" xfId="37" applyNumberFormat="1" applyFont="1"/>
    <xf numFmtId="0" fontId="37" fillId="0" borderId="0" xfId="0" applyFont="1"/>
    <xf numFmtId="168" fontId="4" fillId="35" borderId="2" xfId="28" applyNumberFormat="1" applyFont="1" applyFill="1" applyBorder="1" applyAlignment="1" applyProtection="1">
      <alignment horizontal="center" vertical="center"/>
    </xf>
    <xf numFmtId="168" fontId="4" fillId="35" borderId="3" xfId="28" applyNumberFormat="1" applyFont="1" applyFill="1" applyBorder="1" applyAlignment="1" applyProtection="1">
      <alignment horizontal="center" vertical="center"/>
    </xf>
    <xf numFmtId="168" fontId="1" fillId="33" borderId="8" xfId="34" applyNumberFormat="1" applyFont="1" applyFill="1" applyBorder="1"/>
    <xf numFmtId="168" fontId="1" fillId="33" borderId="2" xfId="34" applyNumberFormat="1" applyFont="1" applyFill="1" applyBorder="1"/>
    <xf numFmtId="168" fontId="1" fillId="33" borderId="3" xfId="34" applyNumberFormat="1" applyFont="1" applyFill="1" applyBorder="1"/>
    <xf numFmtId="0" fontId="38" fillId="0" borderId="0" xfId="0" applyFont="1" applyAlignment="1">
      <alignment wrapText="1"/>
    </xf>
    <xf numFmtId="0" fontId="38" fillId="0" borderId="0" xfId="0" applyFont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3" fillId="36" borderId="10" xfId="0" applyFont="1" applyFill="1" applyBorder="1" applyAlignment="1">
      <alignment horizontal="center"/>
    </xf>
    <xf numFmtId="0" fontId="23" fillId="36" borderId="12" xfId="0" applyFont="1" applyFill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10" fillId="30" borderId="4" xfId="0" applyFont="1" applyFill="1" applyBorder="1" applyAlignment="1">
      <alignment horizontal="center" vertical="center"/>
    </xf>
    <xf numFmtId="0" fontId="3" fillId="30" borderId="10" xfId="25" applyFill="1" applyBorder="1" applyAlignment="1">
      <alignment horizontal="center" vertical="center" wrapText="1"/>
    </xf>
    <xf numFmtId="0" fontId="3" fillId="30" borderId="11" xfId="25" applyFill="1" applyBorder="1" applyAlignment="1">
      <alignment horizontal="center" vertical="center" wrapText="1"/>
    </xf>
    <xf numFmtId="0" fontId="3" fillId="30" borderId="12" xfId="25" applyFill="1" applyBorder="1" applyAlignment="1">
      <alignment horizontal="center" vertical="center" wrapText="1"/>
    </xf>
    <xf numFmtId="0" fontId="3" fillId="30" borderId="4" xfId="25" applyFill="1" applyBorder="1" applyAlignment="1">
      <alignment horizontal="center" vertical="center" wrapText="1"/>
    </xf>
    <xf numFmtId="0" fontId="23" fillId="30" borderId="4" xfId="0" applyFont="1" applyFill="1" applyBorder="1" applyAlignment="1">
      <alignment horizontal="center"/>
    </xf>
    <xf numFmtId="0" fontId="32" fillId="30" borderId="13" xfId="0" applyFont="1" applyFill="1" applyBorder="1" applyAlignment="1">
      <alignment horizontal="left" vertical="center"/>
    </xf>
    <xf numFmtId="0" fontId="32" fillId="30" borderId="12" xfId="0" applyFont="1" applyFill="1" applyBorder="1" applyAlignment="1">
      <alignment horizontal="left" vertical="center"/>
    </xf>
  </cellXfs>
  <cellStyles count="4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Normal" xfId="0" builtinId="0"/>
    <cellStyle name="Normal 8" xfId="38" xr:uid="{00000000-0005-0000-0000-000019000000}"/>
    <cellStyle name="Notitie 2" xfId="33" xr:uid="{00000000-0005-0000-0000-00001A000000}"/>
    <cellStyle name="Percent" xfId="36" builtinId="5"/>
    <cellStyle name="Percent 5" xfId="37" xr:uid="{00000000-0005-0000-0000-00001C000000}"/>
    <cellStyle name="Procent 2" xfId="28" xr:uid="{00000000-0005-0000-0000-00001D000000}"/>
    <cellStyle name="Procent 2 2" xfId="34" xr:uid="{00000000-0005-0000-0000-00001E000000}"/>
    <cellStyle name="Procent 3" xfId="32" xr:uid="{00000000-0005-0000-0000-00001F000000}"/>
    <cellStyle name="Procent 4" xfId="39" xr:uid="{EA0571A4-302C-42F6-984F-0DBCA9DE2E36}"/>
    <cellStyle name="QIS5Area" xfId="35" xr:uid="{00000000-0005-0000-0000-000020000000}"/>
    <cellStyle name="Standaard 2" xfId="26" xr:uid="{00000000-0005-0000-0000-000021000000}"/>
    <cellStyle name="Standaard 2 2" xfId="27" xr:uid="{00000000-0005-0000-0000-000022000000}"/>
    <cellStyle name="Standaard 3" xfId="29" xr:uid="{00000000-0005-0000-0000-000023000000}"/>
    <cellStyle name="Standaard 4" xfId="30" xr:uid="{00000000-0005-0000-0000-000024000000}"/>
    <cellStyle name="Standaard 5" xfId="31" xr:uid="{00000000-0005-0000-0000-000025000000}"/>
    <cellStyle name="Standaard 6" xfId="25" xr:uid="{00000000-0005-0000-0000-000026000000}"/>
  </cellStyles>
  <dxfs count="0"/>
  <tableStyles count="0" defaultTableStyle="TableStyleMedium2" defaultPivotStyle="PivotStyleLight16"/>
  <colors>
    <mruColors>
      <color rgb="FFFFE181"/>
      <color rgb="FFFFFFCC"/>
      <color rgb="FFF0CAE6"/>
      <color rgb="FFFFCD2F"/>
      <color rgb="FFD8E4BA"/>
      <color rgb="FFD8DABA"/>
      <color rgb="FFF0CAE7"/>
      <color rgb="FFFFC4F2"/>
      <color rgb="FFFECAF8"/>
      <color rgb="FFFAA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C4388\Downloads\rentetermijnstructuren_alternatieve_extrapolatie-uitloop-extern.xlsm" TargetMode="External"/><Relationship Id="rId1" Type="http://schemas.openxmlformats.org/officeDocument/2006/relationships/externalLinkPath" Target="file:///C:\Users\NC4388\Downloads\rentetermijnstructuren_alternatieve_extrapolatie-uitloop-ex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"/>
      <sheetName val="Smith-Wilson RFR"/>
      <sheetName val="Graphs"/>
      <sheetName val="INPUT DATA"/>
      <sheetName val="LOG"/>
      <sheetName val="kwartaal_impact_UFR_LTG"/>
      <sheetName val="jaar_uitloop_impact_UFR_LTG"/>
      <sheetName val="Invulinstructie"/>
      <sheetName val="UFRlevel"/>
      <sheetName val="EIOPA_curves_euro"/>
      <sheetName val="EIOPA_DF"/>
      <sheetName val="swaprates_CRA"/>
      <sheetName val="swaprates"/>
      <sheetName val="forward_rates_alternative"/>
      <sheetName val="DiscountFactors"/>
      <sheetName val="termstructure_alternative"/>
      <sheetName val="termstructure_excl_LTG"/>
      <sheetName val="termstructure_alternative_VA"/>
      <sheetName val="termstructure_incl_VA"/>
      <sheetName val="termstructure_alternative_proj"/>
      <sheetName val="termstructure_excl_LTG_proj"/>
      <sheetName val="termstructure_incl_VA_proj"/>
      <sheetName val="termstructure_alternativea_VA_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F1">
            <v>1</v>
          </cell>
          <cell r="G1">
            <v>1</v>
          </cell>
          <cell r="H1">
            <v>1</v>
          </cell>
          <cell r="I1">
            <v>1</v>
          </cell>
          <cell r="J1">
            <v>1</v>
          </cell>
          <cell r="K1">
            <v>1</v>
          </cell>
          <cell r="L1">
            <v>1</v>
          </cell>
          <cell r="M1">
            <v>1</v>
          </cell>
          <cell r="N1">
            <v>1</v>
          </cell>
          <cell r="O1">
            <v>1</v>
          </cell>
          <cell r="P1">
            <v>1</v>
          </cell>
          <cell r="Q1">
            <v>1</v>
          </cell>
          <cell r="R1">
            <v>1</v>
          </cell>
          <cell r="S1">
            <v>1</v>
          </cell>
          <cell r="T1">
            <v>1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1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0</v>
          </cell>
          <cell r="AV1">
            <v>0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</row>
        <row r="2">
          <cell r="F2">
            <v>1</v>
          </cell>
          <cell r="G2">
            <v>2</v>
          </cell>
          <cell r="H2">
            <v>3</v>
          </cell>
          <cell r="I2">
            <v>4</v>
          </cell>
          <cell r="J2">
            <v>5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13</v>
          </cell>
          <cell r="S2">
            <v>14</v>
          </cell>
          <cell r="T2">
            <v>15</v>
          </cell>
          <cell r="U2">
            <v>16</v>
          </cell>
          <cell r="V2">
            <v>17</v>
          </cell>
          <cell r="W2">
            <v>18</v>
          </cell>
          <cell r="X2">
            <v>19</v>
          </cell>
          <cell r="Y2">
            <v>20</v>
          </cell>
          <cell r="Z2">
            <v>21</v>
          </cell>
          <cell r="AA2">
            <v>22</v>
          </cell>
          <cell r="AB2">
            <v>23</v>
          </cell>
          <cell r="AC2">
            <v>24</v>
          </cell>
          <cell r="AD2">
            <v>25</v>
          </cell>
          <cell r="AE2">
            <v>26</v>
          </cell>
          <cell r="AF2">
            <v>27</v>
          </cell>
          <cell r="AG2">
            <v>28</v>
          </cell>
          <cell r="AH2">
            <v>29</v>
          </cell>
          <cell r="AI2">
            <v>30</v>
          </cell>
          <cell r="AJ2">
            <v>31</v>
          </cell>
          <cell r="AK2">
            <v>32</v>
          </cell>
          <cell r="AL2">
            <v>33</v>
          </cell>
          <cell r="AM2">
            <v>34</v>
          </cell>
          <cell r="AN2">
            <v>35</v>
          </cell>
          <cell r="AO2">
            <v>36</v>
          </cell>
          <cell r="AP2">
            <v>37</v>
          </cell>
          <cell r="AQ2">
            <v>38</v>
          </cell>
          <cell r="AR2">
            <v>39</v>
          </cell>
          <cell r="AS2">
            <v>40</v>
          </cell>
          <cell r="AT2">
            <v>41</v>
          </cell>
          <cell r="AU2">
            <v>42</v>
          </cell>
          <cell r="AV2">
            <v>43</v>
          </cell>
          <cell r="AW2">
            <v>44</v>
          </cell>
          <cell r="AX2">
            <v>45</v>
          </cell>
          <cell r="AY2">
            <v>46</v>
          </cell>
          <cell r="AZ2">
            <v>47</v>
          </cell>
          <cell r="BA2">
            <v>48</v>
          </cell>
          <cell r="BB2">
            <v>49</v>
          </cell>
          <cell r="BC2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Z56"/>
  <sheetViews>
    <sheetView showGridLines="0" tabSelected="1" workbookViewId="0">
      <pane ySplit="3" topLeftCell="A4" activePane="bottomLeft" state="frozen"/>
      <selection pane="bottomLeft" activeCell="L12" sqref="L12"/>
    </sheetView>
  </sheetViews>
  <sheetFormatPr defaultRowHeight="14.5" x14ac:dyDescent="0.35"/>
  <cols>
    <col min="1" max="1" width="2.54296875" customWidth="1"/>
    <col min="22" max="22" width="8.453125" customWidth="1"/>
    <col min="23" max="23" width="6.1796875" customWidth="1"/>
    <col min="24" max="24" width="6.54296875" customWidth="1"/>
    <col min="25" max="25" width="10.7265625" customWidth="1"/>
    <col min="26" max="26" width="10.54296875" customWidth="1"/>
  </cols>
  <sheetData>
    <row r="1" spans="2:26" ht="15" thickBot="1" x14ac:dyDescent="0.4"/>
    <row r="2" spans="2:26" x14ac:dyDescent="0.35">
      <c r="B2" s="123" t="s">
        <v>0</v>
      </c>
      <c r="C2" s="124"/>
      <c r="D2" s="125"/>
      <c r="G2" s="131" t="s">
        <v>1</v>
      </c>
      <c r="H2" s="132"/>
      <c r="I2" s="133"/>
    </row>
    <row r="3" spans="2:26" ht="16" thickBot="1" x14ac:dyDescent="0.4">
      <c r="B3" s="126"/>
      <c r="C3" s="127"/>
      <c r="D3" s="128"/>
      <c r="E3" s="69"/>
      <c r="G3" s="134"/>
      <c r="H3" s="135"/>
      <c r="I3" s="136"/>
      <c r="Y3" s="129" t="s">
        <v>2</v>
      </c>
      <c r="Z3" s="130"/>
    </row>
    <row r="4" spans="2:26" ht="15" customHeight="1" x14ac:dyDescent="0.35">
      <c r="X4" s="50" t="s">
        <v>3</v>
      </c>
      <c r="Y4" s="49" t="s">
        <v>4</v>
      </c>
      <c r="Z4" s="49" t="s">
        <v>5</v>
      </c>
    </row>
    <row r="5" spans="2:26" x14ac:dyDescent="0.35">
      <c r="B5" s="14"/>
      <c r="C5" t="s">
        <v>6</v>
      </c>
      <c r="X5" s="67">
        <v>1</v>
      </c>
      <c r="Y5" s="68">
        <f>Curves!H6</f>
        <v>1.5651999999952107E-2</v>
      </c>
      <c r="Z5" s="68">
        <f>Curves!I6</f>
        <v>1.6769999999948691E-2</v>
      </c>
    </row>
    <row r="6" spans="2:26" x14ac:dyDescent="0.35">
      <c r="B6" s="18"/>
      <c r="C6" t="s">
        <v>7</v>
      </c>
      <c r="X6" s="67">
        <v>2</v>
      </c>
      <c r="Y6" s="68">
        <f>Curves!H7</f>
        <v>1.4650999999980652E-2</v>
      </c>
      <c r="Z6" s="68">
        <f>Curves!I7</f>
        <v>1.3604499999982034E-2</v>
      </c>
    </row>
    <row r="7" spans="2:26" x14ac:dyDescent="0.35">
      <c r="B7" s="15"/>
      <c r="C7" t="s">
        <v>8</v>
      </c>
      <c r="X7" s="67">
        <v>3</v>
      </c>
      <c r="Y7" s="68">
        <f>Curves!H8</f>
        <v>1.3395199999979325E-2</v>
      </c>
      <c r="Z7" s="68">
        <f>Curves!I8</f>
        <v>1.1720799999981912E-2</v>
      </c>
    </row>
    <row r="8" spans="2:26" x14ac:dyDescent="0.35">
      <c r="B8" s="16"/>
      <c r="C8" t="s">
        <v>9</v>
      </c>
      <c r="X8" s="67">
        <v>4</v>
      </c>
      <c r="Y8" s="68">
        <f>Curves!H9</f>
        <v>1.250799999997871E-2</v>
      </c>
      <c r="Z8" s="68">
        <f>Curves!I9</f>
        <v>1.0599999999981957E-2</v>
      </c>
    </row>
    <row r="9" spans="2:26" x14ac:dyDescent="0.35">
      <c r="B9" s="40"/>
      <c r="C9" t="s">
        <v>10</v>
      </c>
      <c r="X9" s="67">
        <v>5</v>
      </c>
      <c r="Y9" s="68">
        <f>Curves!H10</f>
        <v>1.1780999999981799E-2</v>
      </c>
      <c r="Z9" s="68">
        <f>Curves!I10</f>
        <v>9.853199999984779E-3</v>
      </c>
    </row>
    <row r="10" spans="2:26" x14ac:dyDescent="0.35">
      <c r="B10" s="41"/>
      <c r="C10" t="s">
        <v>11</v>
      </c>
      <c r="X10" s="67">
        <v>6</v>
      </c>
      <c r="Y10" s="68">
        <f>Curves!H11</f>
        <v>1.1283999999982593E-2</v>
      </c>
      <c r="Z10" s="68">
        <f>Curves!I11</f>
        <v>9.1139999999859389E-3</v>
      </c>
    </row>
    <row r="11" spans="2:26" x14ac:dyDescent="0.35">
      <c r="X11" s="67">
        <v>7</v>
      </c>
      <c r="Y11" s="68">
        <f>Curves!H12</f>
        <v>1.077019999998341E-2</v>
      </c>
      <c r="Z11" s="68">
        <f>Curves!I12</f>
        <v>8.5721999999867939E-3</v>
      </c>
    </row>
    <row r="12" spans="2:26" x14ac:dyDescent="0.35">
      <c r="B12" s="19" t="s">
        <v>12</v>
      </c>
      <c r="X12" s="67">
        <v>8</v>
      </c>
      <c r="Y12" s="68">
        <f>Curves!H13</f>
        <v>1.0443399999984615E-2</v>
      </c>
      <c r="Z12" s="68">
        <f>Curves!I13</f>
        <v>7.9991999999882157E-3</v>
      </c>
    </row>
    <row r="13" spans="2:26" x14ac:dyDescent="0.35">
      <c r="B13" t="s">
        <v>13</v>
      </c>
      <c r="X13" s="67">
        <v>9</v>
      </c>
      <c r="Y13" s="68">
        <f>Curves!H14</f>
        <v>1.0000000000000002E-2</v>
      </c>
      <c r="Z13" s="68">
        <f>Curves!I14</f>
        <v>7.401899999989579E-3</v>
      </c>
    </row>
    <row r="14" spans="2:26" x14ac:dyDescent="0.35">
      <c r="B14" t="s">
        <v>14</v>
      </c>
      <c r="X14" s="67">
        <v>10</v>
      </c>
      <c r="Y14" s="68">
        <f>Curves!H15</f>
        <v>1.0000000000000002E-2</v>
      </c>
      <c r="Z14" s="68">
        <f>Curves!I15</f>
        <v>7.0276999999900093E-3</v>
      </c>
    </row>
    <row r="15" spans="2:26" x14ac:dyDescent="0.35">
      <c r="B15" t="s">
        <v>15</v>
      </c>
      <c r="X15" s="67">
        <v>11</v>
      </c>
      <c r="Y15" s="68">
        <f>Curves!H16</f>
        <v>1.0000000000000002E-2</v>
      </c>
      <c r="Z15" s="68">
        <f>Curves!I16</f>
        <v>6.8579999999910379E-3</v>
      </c>
    </row>
    <row r="16" spans="2:26" x14ac:dyDescent="0.35">
      <c r="B16" t="s">
        <v>16</v>
      </c>
      <c r="X16" s="67">
        <v>12</v>
      </c>
      <c r="Y16" s="68">
        <f>Curves!H17</f>
        <v>1.0000000000000002E-2</v>
      </c>
      <c r="Z16" s="68">
        <f>Curves!I17</f>
        <v>6.6931999999911111E-3</v>
      </c>
    </row>
    <row r="17" spans="2:26" x14ac:dyDescent="0.35">
      <c r="X17" s="67">
        <v>13</v>
      </c>
      <c r="Y17" s="68">
        <f>Curves!H18</f>
        <v>1.0000000000000002E-2</v>
      </c>
      <c r="Z17" s="68">
        <f>Curves!I18</f>
        <v>6.509999999992102E-3</v>
      </c>
    </row>
    <row r="18" spans="2:26" x14ac:dyDescent="0.35">
      <c r="B18" t="s">
        <v>17</v>
      </c>
      <c r="X18" s="67">
        <v>14</v>
      </c>
      <c r="Y18" s="68">
        <f>Curves!H19</f>
        <v>1.0000000000000002E-2</v>
      </c>
      <c r="Z18" s="68">
        <f>Curves!I19</f>
        <v>6.5351999999932013E-3</v>
      </c>
    </row>
    <row r="19" spans="2:26" x14ac:dyDescent="0.35">
      <c r="B19" t="s">
        <v>18</v>
      </c>
      <c r="X19" s="67">
        <v>15</v>
      </c>
      <c r="Y19" s="68">
        <f>Curves!H20</f>
        <v>1.0000000000000002E-2</v>
      </c>
      <c r="Z19" s="68">
        <f>Curves!I20</f>
        <v>6.2963999999945466E-3</v>
      </c>
    </row>
    <row r="20" spans="2:26" x14ac:dyDescent="0.35">
      <c r="B20" t="s">
        <v>19</v>
      </c>
      <c r="X20" s="67">
        <v>16</v>
      </c>
      <c r="Y20" s="68">
        <f>Curves!H21</f>
        <v>1.0000000000000002E-2</v>
      </c>
      <c r="Z20" s="68">
        <f>Curves!I21</f>
        <v>6.4947054819012723E-3</v>
      </c>
    </row>
    <row r="21" spans="2:26" x14ac:dyDescent="0.35">
      <c r="B21" t="s">
        <v>20</v>
      </c>
      <c r="X21" s="67">
        <v>17</v>
      </c>
      <c r="Y21" s="68">
        <f>Curves!H22</f>
        <v>1.0000000000000002E-2</v>
      </c>
      <c r="Z21" s="68">
        <f>Curves!I22</f>
        <v>6.4450059850505621E-3</v>
      </c>
    </row>
    <row r="22" spans="2:26" x14ac:dyDescent="0.35">
      <c r="B22" t="s">
        <v>21</v>
      </c>
      <c r="X22" s="67">
        <v>18</v>
      </c>
      <c r="Y22" s="68">
        <f>Curves!H23</f>
        <v>1.0000000000000002E-2</v>
      </c>
      <c r="Z22" s="68">
        <f>Curves!I23</f>
        <v>6.3939372430983007E-3</v>
      </c>
    </row>
    <row r="23" spans="2:26" x14ac:dyDescent="0.35">
      <c r="B23" t="s">
        <v>22</v>
      </c>
      <c r="X23" s="67">
        <v>19</v>
      </c>
      <c r="Y23" s="68">
        <f>Curves!H24</f>
        <v>1.0000000000000002E-2</v>
      </c>
      <c r="Z23" s="68">
        <f>Curves!I24</f>
        <v>6.5783282649659221E-3</v>
      </c>
    </row>
    <row r="24" spans="2:26" x14ac:dyDescent="0.35">
      <c r="X24" s="67">
        <v>20</v>
      </c>
      <c r="Y24" s="68">
        <f>Curves!H25</f>
        <v>1.0000000000000002E-2</v>
      </c>
      <c r="Z24" s="68">
        <f>Curves!I25</f>
        <v>6.5510999999960386E-3</v>
      </c>
    </row>
    <row r="25" spans="2:26" x14ac:dyDescent="0.35">
      <c r="B25" t="s">
        <v>23</v>
      </c>
      <c r="X25" s="67">
        <v>21</v>
      </c>
      <c r="Y25" s="68">
        <f>Curves!H26</f>
        <v>1.0000000000000002E-2</v>
      </c>
      <c r="Z25" s="68">
        <f>Curves!I26</f>
        <v>6.5158004777004092E-3</v>
      </c>
    </row>
    <row r="26" spans="2:26" x14ac:dyDescent="0.35">
      <c r="C26" t="s">
        <v>24</v>
      </c>
      <c r="X26" s="67">
        <v>22</v>
      </c>
      <c r="Y26" s="68">
        <f>Curves!H27</f>
        <v>1.0000000000000002E-2</v>
      </c>
      <c r="Z26" s="68">
        <f>Curves!I27</f>
        <v>6.4978137094334407E-3</v>
      </c>
    </row>
    <row r="27" spans="2:26" x14ac:dyDescent="0.35">
      <c r="X27" s="67">
        <v>23</v>
      </c>
      <c r="Y27" s="68">
        <f>Curves!H28</f>
        <v>1.0000000000000002E-2</v>
      </c>
      <c r="Z27" s="68">
        <f>Curves!I28</f>
        <v>6.4926682760648308E-3</v>
      </c>
    </row>
    <row r="28" spans="2:26" x14ac:dyDescent="0.35">
      <c r="B28" t="s">
        <v>25</v>
      </c>
      <c r="X28" s="67">
        <v>24</v>
      </c>
      <c r="Y28" s="68">
        <f>Curves!H29</f>
        <v>1.0000000000000002E-2</v>
      </c>
      <c r="Z28" s="68">
        <f>Curves!I29</f>
        <v>6.496939312147728E-3</v>
      </c>
    </row>
    <row r="29" spans="2:26" x14ac:dyDescent="0.35">
      <c r="B29" t="s">
        <v>26</v>
      </c>
      <c r="X29" s="67">
        <v>25</v>
      </c>
      <c r="Y29" s="68">
        <f>Curves!H30</f>
        <v>1.0000000000000002E-2</v>
      </c>
      <c r="Z29" s="68">
        <f>Curves!I30</f>
        <v>6.5079920180768983E-3</v>
      </c>
    </row>
    <row r="30" spans="2:26" x14ac:dyDescent="0.35">
      <c r="X30" s="67">
        <v>26</v>
      </c>
      <c r="Y30" s="68">
        <f>Curves!H31</f>
        <v>1.0000000000000002E-2</v>
      </c>
      <c r="Z30" s="68">
        <f>Curves!I31</f>
        <v>6.5237930607669956E-3</v>
      </c>
    </row>
    <row r="31" spans="2:26" x14ac:dyDescent="0.35">
      <c r="B31" t="s">
        <v>27</v>
      </c>
      <c r="X31" s="67">
        <v>27</v>
      </c>
      <c r="Y31" s="68">
        <f>Curves!H32</f>
        <v>1.0000000000000002E-2</v>
      </c>
      <c r="Z31" s="68">
        <f>Curves!I32</f>
        <v>6.5427703825657359E-3</v>
      </c>
    </row>
    <row r="32" spans="2:26" x14ac:dyDescent="0.35">
      <c r="C32" t="s">
        <v>28</v>
      </c>
      <c r="X32" s="67">
        <v>28</v>
      </c>
      <c r="Y32" s="68">
        <f>Curves!H33</f>
        <v>1.0000000000000002E-2</v>
      </c>
      <c r="Z32" s="68">
        <f>Curves!I33</f>
        <v>6.5637079684942902E-3</v>
      </c>
    </row>
    <row r="33" spans="2:26" x14ac:dyDescent="0.35">
      <c r="X33" s="67">
        <v>29</v>
      </c>
      <c r="Y33" s="68">
        <f>Curves!H34</f>
        <v>1.0000000000000002E-2</v>
      </c>
      <c r="Z33" s="68">
        <f>Curves!I34</f>
        <v>6.5856661527166627E-3</v>
      </c>
    </row>
    <row r="34" spans="2:26" x14ac:dyDescent="0.35">
      <c r="B34" t="s">
        <v>29</v>
      </c>
      <c r="X34" s="67">
        <v>30</v>
      </c>
      <c r="Y34" s="68">
        <f>Curves!H35</f>
        <v>1.0000000000000002E-2</v>
      </c>
      <c r="Z34" s="68">
        <f>Curves!I35</f>
        <v>6.6079207815365297E-3</v>
      </c>
    </row>
    <row r="35" spans="2:26" x14ac:dyDescent="0.35">
      <c r="C35" t="s">
        <v>30</v>
      </c>
    </row>
    <row r="36" spans="2:26" x14ac:dyDescent="0.35">
      <c r="C36" t="s">
        <v>31</v>
      </c>
    </row>
    <row r="38" spans="2:26" x14ac:dyDescent="0.35">
      <c r="B38" t="s">
        <v>32</v>
      </c>
    </row>
    <row r="39" spans="2:26" x14ac:dyDescent="0.35">
      <c r="B39" t="s">
        <v>33</v>
      </c>
    </row>
    <row r="40" spans="2:26" x14ac:dyDescent="0.35">
      <c r="B40" t="s">
        <v>34</v>
      </c>
    </row>
    <row r="41" spans="2:26" x14ac:dyDescent="0.35">
      <c r="B41" t="s">
        <v>35</v>
      </c>
    </row>
    <row r="42" spans="2:26" x14ac:dyDescent="0.35">
      <c r="B42" t="s">
        <v>36</v>
      </c>
    </row>
    <row r="43" spans="2:26" x14ac:dyDescent="0.35">
      <c r="B43" s="17"/>
    </row>
    <row r="44" spans="2:26" x14ac:dyDescent="0.35">
      <c r="B44" s="48" t="s">
        <v>37</v>
      </c>
    </row>
    <row r="45" spans="2:26" x14ac:dyDescent="0.35">
      <c r="B45" s="17" t="s">
        <v>38</v>
      </c>
    </row>
    <row r="46" spans="2:26" x14ac:dyDescent="0.35">
      <c r="B46" s="17" t="s">
        <v>39</v>
      </c>
    </row>
    <row r="47" spans="2:26" x14ac:dyDescent="0.35">
      <c r="B47" s="17" t="s">
        <v>40</v>
      </c>
    </row>
    <row r="48" spans="2:26" x14ac:dyDescent="0.35">
      <c r="B48" s="17" t="s">
        <v>41</v>
      </c>
    </row>
    <row r="49" spans="2:25" x14ac:dyDescent="0.35">
      <c r="B49" s="17"/>
    </row>
    <row r="50" spans="2:25" x14ac:dyDescent="0.35">
      <c r="B50" s="71" t="s">
        <v>42</v>
      </c>
    </row>
    <row r="51" spans="2:25" x14ac:dyDescent="0.35">
      <c r="B51" s="71" t="s">
        <v>43</v>
      </c>
    </row>
    <row r="52" spans="2:25" x14ac:dyDescent="0.35">
      <c r="B52" s="74" t="s">
        <v>44</v>
      </c>
    </row>
    <row r="53" spans="2:25" x14ac:dyDescent="0.35">
      <c r="B53" s="74" t="s">
        <v>45</v>
      </c>
    </row>
    <row r="55" spans="2:25" x14ac:dyDescent="0.35">
      <c r="B55" s="74" t="s">
        <v>46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</row>
    <row r="56" spans="2:25" x14ac:dyDescent="0.35">
      <c r="B56" s="74" t="s">
        <v>47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</row>
  </sheetData>
  <sheetProtection algorithmName="SHA-512" hashValue="SRKdZdJn4cd9vMf8n43D7fLsyXeoyQaWg3rqIG1RdhNQZLmltZ3OyLskdqq0LdoW7ZFc3eX11ReDPGH/nuNKOA==" saltValue="SCMSBBRZaQFhvmNQJEhVdw==" spinCount="100000" sheet="1" objects="1" scenarios="1"/>
  <mergeCells count="3">
    <mergeCell ref="B2:D3"/>
    <mergeCell ref="Y3:Z3"/>
    <mergeCell ref="G2:I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N14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9.1796875" defaultRowHeight="14.5" x14ac:dyDescent="0.35"/>
  <cols>
    <col min="1" max="1" width="3.81640625" customWidth="1"/>
    <col min="2" max="2" width="52.453125" customWidth="1"/>
    <col min="3" max="3" width="15.7265625" customWidth="1"/>
    <col min="4" max="4" width="13.453125" customWidth="1"/>
    <col min="5" max="5" width="17.1796875" customWidth="1"/>
    <col min="6" max="6" width="11.26953125" customWidth="1"/>
    <col min="7" max="7" width="11" customWidth="1"/>
    <col min="8" max="8" width="17.81640625" customWidth="1"/>
    <col min="9" max="9" width="17" customWidth="1"/>
    <col min="10" max="10" width="11.1796875" customWidth="1"/>
    <col min="11" max="11" width="12.54296875" customWidth="1"/>
    <col min="12" max="12" width="15.26953125" customWidth="1"/>
    <col min="13" max="13" width="14.453125" customWidth="1"/>
    <col min="14" max="14" width="15.81640625" customWidth="1"/>
    <col min="20" max="20" width="10.7265625" bestFit="1" customWidth="1"/>
  </cols>
  <sheetData>
    <row r="2" spans="1:14" ht="18.5" x14ac:dyDescent="0.45">
      <c r="B2" s="76" t="s">
        <v>48</v>
      </c>
    </row>
    <row r="3" spans="1:14" x14ac:dyDescent="0.35">
      <c r="B3" s="77" t="s">
        <v>49</v>
      </c>
    </row>
    <row r="4" spans="1:14" ht="12.75" customHeight="1" thickBot="1" x14ac:dyDescent="0.4">
      <c r="E4" s="66"/>
    </row>
    <row r="5" spans="1:14" ht="49.5" customHeight="1" thickBot="1" x14ac:dyDescent="0.4">
      <c r="B5" s="102" t="s">
        <v>50</v>
      </c>
      <c r="C5" s="103" t="s">
        <v>51</v>
      </c>
      <c r="D5" s="103" t="s">
        <v>52</v>
      </c>
      <c r="E5" s="104" t="s">
        <v>53</v>
      </c>
      <c r="F5" s="103" t="s">
        <v>54</v>
      </c>
      <c r="G5" s="103" t="s">
        <v>55</v>
      </c>
      <c r="H5" s="103" t="s">
        <v>56</v>
      </c>
      <c r="I5" s="103" t="s">
        <v>57</v>
      </c>
      <c r="J5" s="103" t="s">
        <v>58</v>
      </c>
      <c r="K5" s="103" t="s">
        <v>59</v>
      </c>
      <c r="L5" s="103" t="s">
        <v>60</v>
      </c>
      <c r="M5" s="103" t="s">
        <v>61</v>
      </c>
      <c r="N5" s="105" t="s">
        <v>62</v>
      </c>
    </row>
    <row r="6" spans="1:14" ht="18.75" customHeight="1" x14ac:dyDescent="0.35">
      <c r="A6">
        <v>1</v>
      </c>
      <c r="B6" s="106"/>
      <c r="C6" s="95"/>
      <c r="D6" s="96"/>
      <c r="E6" s="96"/>
      <c r="F6" s="96"/>
      <c r="G6" s="97"/>
      <c r="H6" s="98"/>
      <c r="I6" s="98"/>
      <c r="J6" s="99"/>
      <c r="K6" s="100" t="str">
        <f>IF(J6="","",VLOOKUP(INT(J6+0.5),Curves!$A$6:$I$105,8,FALSE))</f>
        <v/>
      </c>
      <c r="L6" s="101" t="str">
        <f>IF(J6="","",I6*(1-J6*K6))</f>
        <v/>
      </c>
      <c r="M6" s="100" t="str">
        <f>IF(J6="","",VLOOKUP(INT(J6+0.5),Curves!$A$6:$I$105,9,FALSE))</f>
        <v/>
      </c>
      <c r="N6" s="101" t="str">
        <f>IF(J6="","",I6*(1+J6*M6))</f>
        <v/>
      </c>
    </row>
    <row r="7" spans="1:14" x14ac:dyDescent="0.35">
      <c r="A7">
        <v>2</v>
      </c>
      <c r="B7" s="28"/>
      <c r="C7" s="47"/>
      <c r="D7" s="65"/>
      <c r="E7" s="65"/>
      <c r="F7" s="65"/>
      <c r="G7" s="24"/>
      <c r="H7" s="20"/>
      <c r="I7" s="20"/>
      <c r="J7" s="21"/>
      <c r="K7" s="44" t="str">
        <f>IF(J7="","",VLOOKUP(INT(J7+0.5),Curves!$A$6:$I$105,8,FALSE))</f>
        <v/>
      </c>
      <c r="L7" s="2" t="str">
        <f t="shared" ref="L7:L26" si="0">IF(J7="","",I7*(1-J7*K7))</f>
        <v/>
      </c>
      <c r="M7" s="44" t="str">
        <f>IF(J7="","",VLOOKUP(INT(J7+0.5),Curves!$A$6:$I$105,9,FALSE))</f>
        <v/>
      </c>
      <c r="N7" s="2" t="str">
        <f t="shared" ref="N7:N26" si="1">IF(J7="","",I7*(1+J7*M7))</f>
        <v/>
      </c>
    </row>
    <row r="8" spans="1:14" x14ac:dyDescent="0.35">
      <c r="A8">
        <v>3</v>
      </c>
      <c r="B8" s="28"/>
      <c r="C8" s="47"/>
      <c r="D8" s="65"/>
      <c r="E8" s="65"/>
      <c r="F8" s="65"/>
      <c r="G8" s="24"/>
      <c r="H8" s="20"/>
      <c r="I8" s="20"/>
      <c r="J8" s="21"/>
      <c r="K8" s="44" t="str">
        <f>IF(J8="","",VLOOKUP(INT(J8+0.5),Curves!$A$6:$I$105,8,FALSE))</f>
        <v/>
      </c>
      <c r="L8" s="2" t="str">
        <f t="shared" si="0"/>
        <v/>
      </c>
      <c r="M8" s="44" t="str">
        <f>IF(J8="","",VLOOKUP(INT(J8+0.5),Curves!$A$6:$I$105,9,FALSE))</f>
        <v/>
      </c>
      <c r="N8" s="2" t="str">
        <f t="shared" si="1"/>
        <v/>
      </c>
    </row>
    <row r="9" spans="1:14" x14ac:dyDescent="0.35">
      <c r="A9">
        <v>4</v>
      </c>
      <c r="B9" s="28"/>
      <c r="C9" s="47"/>
      <c r="D9" s="65"/>
      <c r="E9" s="65"/>
      <c r="F9" s="65"/>
      <c r="G9" s="24"/>
      <c r="H9" s="20"/>
      <c r="I9" s="20"/>
      <c r="J9" s="21"/>
      <c r="K9" s="44" t="str">
        <f>IF(J9="","",VLOOKUP(INT(J9+0.5),Curves!$A$6:$I$105,8,FALSE))</f>
        <v/>
      </c>
      <c r="L9" s="2" t="str">
        <f t="shared" si="0"/>
        <v/>
      </c>
      <c r="M9" s="44" t="str">
        <f>IF(J9="","",VLOOKUP(INT(J9+0.5),Curves!$A$6:$I$105,9,FALSE))</f>
        <v/>
      </c>
      <c r="N9" s="2" t="str">
        <f t="shared" si="1"/>
        <v/>
      </c>
    </row>
    <row r="10" spans="1:14" x14ac:dyDescent="0.35">
      <c r="A10">
        <v>5</v>
      </c>
      <c r="B10" s="28"/>
      <c r="C10" s="47"/>
      <c r="D10" s="65"/>
      <c r="E10" s="65"/>
      <c r="F10" s="65"/>
      <c r="G10" s="24"/>
      <c r="H10" s="20"/>
      <c r="I10" s="20"/>
      <c r="J10" s="21"/>
      <c r="K10" s="44" t="str">
        <f>IF(J10="","",VLOOKUP(INT(J10+0.5),Curves!$A$6:$I$105,8,FALSE))</f>
        <v/>
      </c>
      <c r="L10" s="2" t="str">
        <f t="shared" si="0"/>
        <v/>
      </c>
      <c r="M10" s="44" t="str">
        <f>IF(J10="","",VLOOKUP(INT(J10+0.5),Curves!$A$6:$I$105,9,FALSE))</f>
        <v/>
      </c>
      <c r="N10" s="2" t="str">
        <f t="shared" si="1"/>
        <v/>
      </c>
    </row>
    <row r="11" spans="1:14" x14ac:dyDescent="0.35">
      <c r="A11">
        <v>6</v>
      </c>
      <c r="B11" s="28"/>
      <c r="C11" s="47"/>
      <c r="D11" s="65"/>
      <c r="E11" s="65"/>
      <c r="F11" s="65"/>
      <c r="G11" s="24"/>
      <c r="H11" s="20"/>
      <c r="I11" s="20"/>
      <c r="J11" s="21"/>
      <c r="K11" s="44" t="str">
        <f>IF(J11="","",VLOOKUP(INT(J11+0.5),Curves!$A$6:$I$105,8,FALSE))</f>
        <v/>
      </c>
      <c r="L11" s="2" t="str">
        <f t="shared" si="0"/>
        <v/>
      </c>
      <c r="M11" s="44" t="str">
        <f>IF(J11="","",VLOOKUP(INT(J11+0.5),Curves!$A$6:$I$105,9,FALSE))</f>
        <v/>
      </c>
      <c r="N11" s="2" t="str">
        <f t="shared" si="1"/>
        <v/>
      </c>
    </row>
    <row r="12" spans="1:14" x14ac:dyDescent="0.35">
      <c r="A12">
        <v>7</v>
      </c>
      <c r="B12" s="28"/>
      <c r="C12" s="47"/>
      <c r="D12" s="65"/>
      <c r="E12" s="65"/>
      <c r="F12" s="65"/>
      <c r="G12" s="24"/>
      <c r="H12" s="20"/>
      <c r="I12" s="20"/>
      <c r="J12" s="21"/>
      <c r="K12" s="44" t="str">
        <f>IF(J12="","",VLOOKUP(INT(J12+0.5),Curves!$A$6:$I$105,8,FALSE))</f>
        <v/>
      </c>
      <c r="L12" s="2" t="str">
        <f t="shared" si="0"/>
        <v/>
      </c>
      <c r="M12" s="44" t="str">
        <f>IF(J12="","",VLOOKUP(INT(J12+0.5),Curves!$A$6:$I$105,9,FALSE))</f>
        <v/>
      </c>
      <c r="N12" s="2" t="str">
        <f t="shared" si="1"/>
        <v/>
      </c>
    </row>
    <row r="13" spans="1:14" x14ac:dyDescent="0.35">
      <c r="A13">
        <v>8</v>
      </c>
      <c r="B13" s="28"/>
      <c r="C13" s="47"/>
      <c r="D13" s="65"/>
      <c r="E13" s="65"/>
      <c r="F13" s="65"/>
      <c r="G13" s="24"/>
      <c r="H13" s="20"/>
      <c r="I13" s="20"/>
      <c r="J13" s="21"/>
      <c r="K13" s="44" t="str">
        <f>IF(J13="","",VLOOKUP(INT(J13+0.5),Curves!$A$6:$I$105,8,FALSE))</f>
        <v/>
      </c>
      <c r="L13" s="2" t="str">
        <f t="shared" si="0"/>
        <v/>
      </c>
      <c r="M13" s="44" t="str">
        <f>IF(J13="","",VLOOKUP(INT(J13+0.5),Curves!$A$6:$I$105,9,FALSE))</f>
        <v/>
      </c>
      <c r="N13" s="2" t="str">
        <f t="shared" si="1"/>
        <v/>
      </c>
    </row>
    <row r="14" spans="1:14" x14ac:dyDescent="0.35">
      <c r="A14">
        <v>9</v>
      </c>
      <c r="B14" s="28"/>
      <c r="C14" s="47"/>
      <c r="D14" s="65"/>
      <c r="E14" s="65"/>
      <c r="F14" s="65"/>
      <c r="G14" s="24"/>
      <c r="H14" s="20"/>
      <c r="I14" s="20"/>
      <c r="J14" s="21"/>
      <c r="K14" s="44" t="str">
        <f>IF(J14="","",VLOOKUP(INT(J14+0.5),Curves!$A$6:$I$105,8,FALSE))</f>
        <v/>
      </c>
      <c r="L14" s="2" t="str">
        <f t="shared" si="0"/>
        <v/>
      </c>
      <c r="M14" s="44" t="str">
        <f>IF(J14="","",VLOOKUP(INT(J14+0.5),Curves!$A$6:$I$105,9,FALSE))</f>
        <v/>
      </c>
      <c r="N14" s="2" t="str">
        <f t="shared" si="1"/>
        <v/>
      </c>
    </row>
    <row r="15" spans="1:14" x14ac:dyDescent="0.35">
      <c r="A15">
        <v>10</v>
      </c>
      <c r="B15" s="28"/>
      <c r="C15" s="47"/>
      <c r="D15" s="65"/>
      <c r="E15" s="65"/>
      <c r="F15" s="65"/>
      <c r="G15" s="24"/>
      <c r="H15" s="20"/>
      <c r="I15" s="20"/>
      <c r="J15" s="21"/>
      <c r="K15" s="44" t="str">
        <f>IF(J15="","",VLOOKUP(INT(J15+0.5),Curves!$A$6:$I$105,8,FALSE))</f>
        <v/>
      </c>
      <c r="L15" s="2" t="str">
        <f t="shared" si="0"/>
        <v/>
      </c>
      <c r="M15" s="44" t="str">
        <f>IF(J15="","",VLOOKUP(INT(J15+0.5),Curves!$A$6:$I$105,9,FALSE))</f>
        <v/>
      </c>
      <c r="N15" s="2" t="str">
        <f t="shared" si="1"/>
        <v/>
      </c>
    </row>
    <row r="16" spans="1:14" x14ac:dyDescent="0.35">
      <c r="A16">
        <v>11</v>
      </c>
      <c r="B16" s="28"/>
      <c r="C16" s="47"/>
      <c r="D16" s="65"/>
      <c r="E16" s="65"/>
      <c r="F16" s="65"/>
      <c r="G16" s="24"/>
      <c r="H16" s="20"/>
      <c r="I16" s="20"/>
      <c r="J16" s="21"/>
      <c r="K16" s="44" t="str">
        <f>IF(J16="","",VLOOKUP(INT(J16+0.5),Curves!$A$6:$I$105,8,FALSE))</f>
        <v/>
      </c>
      <c r="L16" s="2" t="str">
        <f t="shared" si="0"/>
        <v/>
      </c>
      <c r="M16" s="44" t="str">
        <f>IF(J16="","",VLOOKUP(INT(J16+0.5),Curves!$A$6:$I$105,9,FALSE))</f>
        <v/>
      </c>
      <c r="N16" s="2" t="str">
        <f t="shared" si="1"/>
        <v/>
      </c>
    </row>
    <row r="17" spans="1:14" x14ac:dyDescent="0.35">
      <c r="A17">
        <v>12</v>
      </c>
      <c r="B17" s="28"/>
      <c r="C17" s="47"/>
      <c r="D17" s="65"/>
      <c r="E17" s="65"/>
      <c r="F17" s="65"/>
      <c r="G17" s="24"/>
      <c r="H17" s="20"/>
      <c r="I17" s="20"/>
      <c r="J17" s="21"/>
      <c r="K17" s="44" t="str">
        <f>IF(J17="","",VLOOKUP(INT(J17+0.5),Curves!$A$6:$I$105,8,FALSE))</f>
        <v/>
      </c>
      <c r="L17" s="2" t="str">
        <f t="shared" si="0"/>
        <v/>
      </c>
      <c r="M17" s="44" t="str">
        <f>IF(J17="","",VLOOKUP(INT(J17+0.5),Curves!$A$6:$I$105,9,FALSE))</f>
        <v/>
      </c>
      <c r="N17" s="2" t="str">
        <f t="shared" si="1"/>
        <v/>
      </c>
    </row>
    <row r="18" spans="1:14" x14ac:dyDescent="0.35">
      <c r="A18">
        <v>13</v>
      </c>
      <c r="B18" s="28"/>
      <c r="C18" s="47"/>
      <c r="D18" s="65"/>
      <c r="E18" s="65"/>
      <c r="F18" s="65"/>
      <c r="G18" s="24"/>
      <c r="H18" s="20"/>
      <c r="I18" s="20"/>
      <c r="J18" s="21"/>
      <c r="K18" s="44" t="str">
        <f>IF(J18="","",VLOOKUP(INT(J18+0.5),Curves!$A$6:$I$105,8,FALSE))</f>
        <v/>
      </c>
      <c r="L18" s="2" t="str">
        <f t="shared" si="0"/>
        <v/>
      </c>
      <c r="M18" s="44" t="str">
        <f>IF(J18="","",VLOOKUP(INT(J18+0.5),Curves!$A$6:$I$105,9,FALSE))</f>
        <v/>
      </c>
      <c r="N18" s="2" t="str">
        <f t="shared" si="1"/>
        <v/>
      </c>
    </row>
    <row r="19" spans="1:14" x14ac:dyDescent="0.35">
      <c r="A19">
        <v>14</v>
      </c>
      <c r="B19" s="28"/>
      <c r="C19" s="47"/>
      <c r="D19" s="65"/>
      <c r="E19" s="65"/>
      <c r="F19" s="65"/>
      <c r="G19" s="24"/>
      <c r="H19" s="20"/>
      <c r="I19" s="20"/>
      <c r="J19" s="21"/>
      <c r="K19" s="44" t="str">
        <f>IF(J19="","",VLOOKUP(INT(J19+0.5),Curves!$A$6:$I$105,8,FALSE))</f>
        <v/>
      </c>
      <c r="L19" s="2" t="str">
        <f t="shared" si="0"/>
        <v/>
      </c>
      <c r="M19" s="44" t="str">
        <f>IF(J19="","",VLOOKUP(INT(J19+0.5),Curves!$A$6:$I$105,9,FALSE))</f>
        <v/>
      </c>
      <c r="N19" s="2" t="str">
        <f t="shared" si="1"/>
        <v/>
      </c>
    </row>
    <row r="20" spans="1:14" x14ac:dyDescent="0.35">
      <c r="A20">
        <v>15</v>
      </c>
      <c r="B20" s="28"/>
      <c r="C20" s="47"/>
      <c r="D20" s="65"/>
      <c r="E20" s="65"/>
      <c r="F20" s="65"/>
      <c r="G20" s="24"/>
      <c r="H20" s="20"/>
      <c r="I20" s="20"/>
      <c r="J20" s="21"/>
      <c r="K20" s="44" t="str">
        <f>IF(J20="","",VLOOKUP(INT(J20+0.5),Curves!$A$6:$I$105,8,FALSE))</f>
        <v/>
      </c>
      <c r="L20" s="2" t="str">
        <f t="shared" si="0"/>
        <v/>
      </c>
      <c r="M20" s="44" t="str">
        <f>IF(J20="","",VLOOKUP(INT(J20+0.5),Curves!$A$6:$I$105,9,FALSE))</f>
        <v/>
      </c>
      <c r="N20" s="2" t="str">
        <f t="shared" si="1"/>
        <v/>
      </c>
    </row>
    <row r="21" spans="1:14" x14ac:dyDescent="0.35">
      <c r="A21">
        <v>16</v>
      </c>
      <c r="B21" s="28"/>
      <c r="C21" s="47"/>
      <c r="D21" s="65"/>
      <c r="E21" s="65"/>
      <c r="F21" s="65"/>
      <c r="G21" s="24"/>
      <c r="H21" s="20"/>
      <c r="I21" s="20"/>
      <c r="J21" s="21"/>
      <c r="K21" s="44" t="str">
        <f>IF(J21="","",VLOOKUP(INT(J21+0.5),Curves!$A$6:$I$105,8,FALSE))</f>
        <v/>
      </c>
      <c r="L21" s="2" t="str">
        <f t="shared" si="0"/>
        <v/>
      </c>
      <c r="M21" s="44" t="str">
        <f>IF(J21="","",VLOOKUP(INT(J21+0.5),Curves!$A$6:$I$105,9,FALSE))</f>
        <v/>
      </c>
      <c r="N21" s="2" t="str">
        <f t="shared" si="1"/>
        <v/>
      </c>
    </row>
    <row r="22" spans="1:14" x14ac:dyDescent="0.35">
      <c r="A22">
        <v>17</v>
      </c>
      <c r="B22" s="28"/>
      <c r="C22" s="47"/>
      <c r="D22" s="65"/>
      <c r="E22" s="65"/>
      <c r="F22" s="65"/>
      <c r="G22" s="24"/>
      <c r="H22" s="20"/>
      <c r="I22" s="20"/>
      <c r="J22" s="21"/>
      <c r="K22" s="44" t="str">
        <f>IF(J22="","",VLOOKUP(INT(J22+0.5),Curves!$A$6:$I$105,8,FALSE))</f>
        <v/>
      </c>
      <c r="L22" s="2" t="str">
        <f t="shared" si="0"/>
        <v/>
      </c>
      <c r="M22" s="44" t="str">
        <f>IF(J22="","",VLOOKUP(INT(J22+0.5),Curves!$A$6:$I$105,9,FALSE))</f>
        <v/>
      </c>
      <c r="N22" s="2" t="str">
        <f t="shared" si="1"/>
        <v/>
      </c>
    </row>
    <row r="23" spans="1:14" x14ac:dyDescent="0.35">
      <c r="A23">
        <v>18</v>
      </c>
      <c r="B23" s="28"/>
      <c r="C23" s="47"/>
      <c r="D23" s="65"/>
      <c r="E23" s="65"/>
      <c r="F23" s="65"/>
      <c r="G23" s="24"/>
      <c r="H23" s="20"/>
      <c r="I23" s="20"/>
      <c r="J23" s="21"/>
      <c r="K23" s="44" t="str">
        <f>IF(J23="","",VLOOKUP(INT(J23+0.5),Curves!$A$6:$I$105,8,FALSE))</f>
        <v/>
      </c>
      <c r="L23" s="2" t="str">
        <f t="shared" si="0"/>
        <v/>
      </c>
      <c r="M23" s="44" t="str">
        <f>IF(J23="","",VLOOKUP(INT(J23+0.5),Curves!$A$6:$I$105,9,FALSE))</f>
        <v/>
      </c>
      <c r="N23" s="2" t="str">
        <f t="shared" si="1"/>
        <v/>
      </c>
    </row>
    <row r="24" spans="1:14" x14ac:dyDescent="0.35">
      <c r="A24">
        <v>19</v>
      </c>
      <c r="B24" s="28"/>
      <c r="C24" s="47"/>
      <c r="D24" s="65"/>
      <c r="E24" s="65"/>
      <c r="F24" s="65"/>
      <c r="G24" s="24"/>
      <c r="H24" s="20"/>
      <c r="I24" s="20"/>
      <c r="J24" s="21"/>
      <c r="K24" s="44" t="str">
        <f>IF(J24="","",VLOOKUP(INT(J24+0.5),Curves!$A$6:$I$105,8,FALSE))</f>
        <v/>
      </c>
      <c r="L24" s="2" t="str">
        <f t="shared" si="0"/>
        <v/>
      </c>
      <c r="M24" s="44" t="str">
        <f>IF(J24="","",VLOOKUP(INT(J24+0.5),Curves!$A$6:$I$105,9,FALSE))</f>
        <v/>
      </c>
      <c r="N24" s="2" t="str">
        <f t="shared" si="1"/>
        <v/>
      </c>
    </row>
    <row r="25" spans="1:14" x14ac:dyDescent="0.35">
      <c r="A25">
        <v>20</v>
      </c>
      <c r="B25" s="28"/>
      <c r="C25" s="47"/>
      <c r="D25" s="65"/>
      <c r="E25" s="65"/>
      <c r="F25" s="65"/>
      <c r="G25" s="24"/>
      <c r="H25" s="20"/>
      <c r="I25" s="20"/>
      <c r="J25" s="21"/>
      <c r="K25" s="44" t="str">
        <f>IF(J25="","",VLOOKUP(INT(J25+0.5),Curves!$A$6:$I$105,8,FALSE))</f>
        <v/>
      </c>
      <c r="L25" s="2" t="str">
        <f t="shared" si="0"/>
        <v/>
      </c>
      <c r="M25" s="44" t="str">
        <f>IF(J25="","",VLOOKUP(INT(J25+0.5),Curves!$A$6:$I$105,9,FALSE))</f>
        <v/>
      </c>
      <c r="N25" s="2" t="str">
        <f t="shared" si="1"/>
        <v/>
      </c>
    </row>
    <row r="26" spans="1:14" x14ac:dyDescent="0.35">
      <c r="A26">
        <v>21</v>
      </c>
      <c r="B26" s="28"/>
      <c r="C26" s="47"/>
      <c r="D26" s="65"/>
      <c r="E26" s="65"/>
      <c r="F26" s="65"/>
      <c r="G26" s="24"/>
      <c r="H26" s="20"/>
      <c r="I26" s="20"/>
      <c r="J26" s="21"/>
      <c r="K26" s="44" t="str">
        <f>IF(J26="","",VLOOKUP(INT(J26+0.5),Curves!$A$6:$I$105,8,FALSE))</f>
        <v/>
      </c>
      <c r="L26" s="2" t="str">
        <f t="shared" si="0"/>
        <v/>
      </c>
      <c r="M26" s="44" t="str">
        <f>IF(J26="","",VLOOKUP(INT(J26+0.5),Curves!$A$6:$I$105,9,FALSE))</f>
        <v/>
      </c>
      <c r="N26" s="2" t="str">
        <f t="shared" si="1"/>
        <v/>
      </c>
    </row>
    <row r="27" spans="1:14" x14ac:dyDescent="0.35">
      <c r="A27">
        <v>22</v>
      </c>
      <c r="B27" s="28"/>
      <c r="C27" s="47"/>
      <c r="D27" s="65"/>
      <c r="E27" s="65"/>
      <c r="F27" s="65"/>
      <c r="G27" s="24"/>
      <c r="H27" s="20"/>
      <c r="I27" s="20"/>
      <c r="J27" s="21"/>
      <c r="K27" s="44" t="str">
        <f>IF(J27="","",VLOOKUP(INT(J27+0.5),Curves!$A$6:$I$105,8,FALSE))</f>
        <v/>
      </c>
      <c r="L27" s="2" t="str">
        <f t="shared" ref="L27:L90" si="2">IF(J27="","",I27*(1-J27*K27))</f>
        <v/>
      </c>
      <c r="M27" s="44" t="str">
        <f>IF(J27="","",VLOOKUP(INT(J27+0.5),Curves!$A$6:$I$105,9,FALSE))</f>
        <v/>
      </c>
      <c r="N27" s="2" t="str">
        <f t="shared" ref="N27:N90" si="3">IF(J27="","",I27*(1+J27*M27))</f>
        <v/>
      </c>
    </row>
    <row r="28" spans="1:14" x14ac:dyDescent="0.35">
      <c r="A28">
        <v>23</v>
      </c>
      <c r="B28" s="28"/>
      <c r="C28" s="47"/>
      <c r="D28" s="65"/>
      <c r="E28" s="65"/>
      <c r="F28" s="65"/>
      <c r="G28" s="24"/>
      <c r="H28" s="20"/>
      <c r="I28" s="20"/>
      <c r="J28" s="21"/>
      <c r="K28" s="44" t="str">
        <f>IF(J28="","",VLOOKUP(INT(J28+0.5),Curves!$A$6:$I$105,8,FALSE))</f>
        <v/>
      </c>
      <c r="L28" s="2" t="str">
        <f t="shared" si="2"/>
        <v/>
      </c>
      <c r="M28" s="44" t="str">
        <f>IF(J28="","",VLOOKUP(INT(J28+0.5),Curves!$A$6:$I$105,9,FALSE))</f>
        <v/>
      </c>
      <c r="N28" s="2" t="str">
        <f t="shared" si="3"/>
        <v/>
      </c>
    </row>
    <row r="29" spans="1:14" x14ac:dyDescent="0.35">
      <c r="A29">
        <v>24</v>
      </c>
      <c r="B29" s="28"/>
      <c r="C29" s="47"/>
      <c r="D29" s="65"/>
      <c r="E29" s="65"/>
      <c r="F29" s="65"/>
      <c r="G29" s="24"/>
      <c r="H29" s="20"/>
      <c r="I29" s="20"/>
      <c r="J29" s="21"/>
      <c r="K29" s="44" t="str">
        <f>IF(J29="","",VLOOKUP(INT(J29+0.5),Curves!$A$6:$I$105,8,FALSE))</f>
        <v/>
      </c>
      <c r="L29" s="2" t="str">
        <f t="shared" si="2"/>
        <v/>
      </c>
      <c r="M29" s="44" t="str">
        <f>IF(J29="","",VLOOKUP(INT(J29+0.5),Curves!$A$6:$I$105,9,FALSE))</f>
        <v/>
      </c>
      <c r="N29" s="2" t="str">
        <f t="shared" si="3"/>
        <v/>
      </c>
    </row>
    <row r="30" spans="1:14" x14ac:dyDescent="0.35">
      <c r="A30">
        <v>25</v>
      </c>
      <c r="B30" s="28"/>
      <c r="C30" s="47"/>
      <c r="D30" s="65"/>
      <c r="E30" s="65"/>
      <c r="F30" s="65"/>
      <c r="G30" s="24"/>
      <c r="H30" s="20"/>
      <c r="I30" s="20"/>
      <c r="J30" s="21"/>
      <c r="K30" s="44" t="str">
        <f>IF(J30="","",VLOOKUP(INT(J30+0.5),Curves!$A$6:$I$105,8,FALSE))</f>
        <v/>
      </c>
      <c r="L30" s="2" t="str">
        <f t="shared" si="2"/>
        <v/>
      </c>
      <c r="M30" s="44" t="str">
        <f>IF(J30="","",VLOOKUP(INT(J30+0.5),Curves!$A$6:$I$105,9,FALSE))</f>
        <v/>
      </c>
      <c r="N30" s="2" t="str">
        <f t="shared" si="3"/>
        <v/>
      </c>
    </row>
    <row r="31" spans="1:14" x14ac:dyDescent="0.35">
      <c r="A31">
        <v>26</v>
      </c>
      <c r="B31" s="28"/>
      <c r="C31" s="47"/>
      <c r="D31" s="65"/>
      <c r="E31" s="65"/>
      <c r="F31" s="65"/>
      <c r="G31" s="24"/>
      <c r="H31" s="20"/>
      <c r="I31" s="20"/>
      <c r="J31" s="21"/>
      <c r="K31" s="44" t="str">
        <f>IF(J31="","",VLOOKUP(INT(J31+0.5),Curves!$A$6:$I$105,8,FALSE))</f>
        <v/>
      </c>
      <c r="L31" s="2" t="str">
        <f t="shared" si="2"/>
        <v/>
      </c>
      <c r="M31" s="44" t="str">
        <f>IF(J31="","",VLOOKUP(INT(J31+0.5),Curves!$A$6:$I$105,9,FALSE))</f>
        <v/>
      </c>
      <c r="N31" s="2" t="str">
        <f t="shared" si="3"/>
        <v/>
      </c>
    </row>
    <row r="32" spans="1:14" x14ac:dyDescent="0.35">
      <c r="A32">
        <v>27</v>
      </c>
      <c r="B32" s="28"/>
      <c r="C32" s="47"/>
      <c r="D32" s="65"/>
      <c r="E32" s="65"/>
      <c r="F32" s="65"/>
      <c r="G32" s="24"/>
      <c r="H32" s="20"/>
      <c r="I32" s="20"/>
      <c r="J32" s="21"/>
      <c r="K32" s="44" t="str">
        <f>IF(J32="","",VLOOKUP(INT(J32+0.5),Curves!$A$6:$I$105,8,FALSE))</f>
        <v/>
      </c>
      <c r="L32" s="2" t="str">
        <f t="shared" si="2"/>
        <v/>
      </c>
      <c r="M32" s="44" t="str">
        <f>IF(J32="","",VLOOKUP(INT(J32+0.5),Curves!$A$6:$I$105,9,FALSE))</f>
        <v/>
      </c>
      <c r="N32" s="2" t="str">
        <f t="shared" si="3"/>
        <v/>
      </c>
    </row>
    <row r="33" spans="1:14" x14ac:dyDescent="0.35">
      <c r="A33">
        <v>28</v>
      </c>
      <c r="B33" s="28"/>
      <c r="C33" s="47"/>
      <c r="D33" s="65"/>
      <c r="E33" s="65"/>
      <c r="F33" s="65"/>
      <c r="G33" s="24"/>
      <c r="H33" s="20"/>
      <c r="I33" s="20"/>
      <c r="J33" s="21"/>
      <c r="K33" s="44" t="str">
        <f>IF(J33="","",VLOOKUP(INT(J33+0.5),Curves!$A$6:$I$105,8,FALSE))</f>
        <v/>
      </c>
      <c r="L33" s="2" t="str">
        <f t="shared" si="2"/>
        <v/>
      </c>
      <c r="M33" s="44" t="str">
        <f>IF(J33="","",VLOOKUP(INT(J33+0.5),Curves!$A$6:$I$105,9,FALSE))</f>
        <v/>
      </c>
      <c r="N33" s="2" t="str">
        <f t="shared" si="3"/>
        <v/>
      </c>
    </row>
    <row r="34" spans="1:14" x14ac:dyDescent="0.35">
      <c r="A34">
        <v>29</v>
      </c>
      <c r="B34" s="28"/>
      <c r="C34" s="47"/>
      <c r="D34" s="65"/>
      <c r="E34" s="65"/>
      <c r="F34" s="65"/>
      <c r="G34" s="24"/>
      <c r="H34" s="20"/>
      <c r="I34" s="20"/>
      <c r="J34" s="21"/>
      <c r="K34" s="44" t="str">
        <f>IF(J34="","",VLOOKUP(INT(J34+0.5),Curves!$A$6:$I$105,8,FALSE))</f>
        <v/>
      </c>
      <c r="L34" s="2" t="str">
        <f t="shared" si="2"/>
        <v/>
      </c>
      <c r="M34" s="44" t="str">
        <f>IF(J34="","",VLOOKUP(INT(J34+0.5),Curves!$A$6:$I$105,9,FALSE))</f>
        <v/>
      </c>
      <c r="N34" s="2" t="str">
        <f t="shared" si="3"/>
        <v/>
      </c>
    </row>
    <row r="35" spans="1:14" x14ac:dyDescent="0.35">
      <c r="A35">
        <v>30</v>
      </c>
      <c r="B35" s="28"/>
      <c r="C35" s="47"/>
      <c r="D35" s="65"/>
      <c r="E35" s="65"/>
      <c r="F35" s="65"/>
      <c r="G35" s="24"/>
      <c r="H35" s="20"/>
      <c r="I35" s="20"/>
      <c r="J35" s="21"/>
      <c r="K35" s="44" t="str">
        <f>IF(J35="","",VLOOKUP(INT(J35+0.5),Curves!$A$6:$I$105,8,FALSE))</f>
        <v/>
      </c>
      <c r="L35" s="2" t="str">
        <f t="shared" si="2"/>
        <v/>
      </c>
      <c r="M35" s="44" t="str">
        <f>IF(J35="","",VLOOKUP(INT(J35+0.5),Curves!$A$6:$I$105,9,FALSE))</f>
        <v/>
      </c>
      <c r="N35" s="2" t="str">
        <f t="shared" si="3"/>
        <v/>
      </c>
    </row>
    <row r="36" spans="1:14" x14ac:dyDescent="0.35">
      <c r="A36">
        <v>31</v>
      </c>
      <c r="B36" s="28"/>
      <c r="C36" s="47"/>
      <c r="D36" s="65"/>
      <c r="E36" s="65"/>
      <c r="F36" s="65"/>
      <c r="G36" s="24"/>
      <c r="H36" s="20"/>
      <c r="I36" s="20"/>
      <c r="J36" s="21"/>
      <c r="K36" s="44" t="str">
        <f>IF(J36="","",VLOOKUP(INT(J36+0.5),Curves!$A$6:$I$105,8,FALSE))</f>
        <v/>
      </c>
      <c r="L36" s="2" t="str">
        <f t="shared" si="2"/>
        <v/>
      </c>
      <c r="M36" s="44" t="str">
        <f>IF(J36="","",VLOOKUP(INT(J36+0.5),Curves!$A$6:$I$105,9,FALSE))</f>
        <v/>
      </c>
      <c r="N36" s="2" t="str">
        <f t="shared" si="3"/>
        <v/>
      </c>
    </row>
    <row r="37" spans="1:14" x14ac:dyDescent="0.35">
      <c r="A37">
        <v>32</v>
      </c>
      <c r="B37" s="28"/>
      <c r="C37" s="47"/>
      <c r="D37" s="65"/>
      <c r="E37" s="65"/>
      <c r="F37" s="65"/>
      <c r="G37" s="24"/>
      <c r="H37" s="20"/>
      <c r="I37" s="20"/>
      <c r="J37" s="21"/>
      <c r="K37" s="44" t="str">
        <f>IF(J37="","",VLOOKUP(INT(J37+0.5),Curves!$A$6:$I$105,8,FALSE))</f>
        <v/>
      </c>
      <c r="L37" s="2" t="str">
        <f t="shared" si="2"/>
        <v/>
      </c>
      <c r="M37" s="44" t="str">
        <f>IF(J37="","",VLOOKUP(INT(J37+0.5),Curves!$A$6:$I$105,9,FALSE))</f>
        <v/>
      </c>
      <c r="N37" s="2" t="str">
        <f t="shared" si="3"/>
        <v/>
      </c>
    </row>
    <row r="38" spans="1:14" x14ac:dyDescent="0.35">
      <c r="A38">
        <v>33</v>
      </c>
      <c r="B38" s="28"/>
      <c r="C38" s="47"/>
      <c r="D38" s="65"/>
      <c r="E38" s="65"/>
      <c r="F38" s="65"/>
      <c r="G38" s="24"/>
      <c r="H38" s="20"/>
      <c r="I38" s="20"/>
      <c r="J38" s="21"/>
      <c r="K38" s="44" t="str">
        <f>IF(J38="","",VLOOKUP(INT(J38+0.5),Curves!$A$6:$I$105,8,FALSE))</f>
        <v/>
      </c>
      <c r="L38" s="2" t="str">
        <f t="shared" si="2"/>
        <v/>
      </c>
      <c r="M38" s="44" t="str">
        <f>IF(J38="","",VLOOKUP(INT(J38+0.5),Curves!$A$6:$I$105,9,FALSE))</f>
        <v/>
      </c>
      <c r="N38" s="2" t="str">
        <f t="shared" si="3"/>
        <v/>
      </c>
    </row>
    <row r="39" spans="1:14" x14ac:dyDescent="0.35">
      <c r="A39">
        <v>34</v>
      </c>
      <c r="B39" s="28"/>
      <c r="C39" s="47"/>
      <c r="D39" s="65"/>
      <c r="E39" s="65"/>
      <c r="F39" s="65"/>
      <c r="G39" s="24"/>
      <c r="H39" s="20"/>
      <c r="I39" s="20"/>
      <c r="J39" s="21"/>
      <c r="K39" s="44" t="str">
        <f>IF(J39="","",VLOOKUP(INT(J39+0.5),Curves!$A$6:$I$105,8,FALSE))</f>
        <v/>
      </c>
      <c r="L39" s="2" t="str">
        <f t="shared" si="2"/>
        <v/>
      </c>
      <c r="M39" s="44" t="str">
        <f>IF(J39="","",VLOOKUP(INT(J39+0.5),Curves!$A$6:$I$105,9,FALSE))</f>
        <v/>
      </c>
      <c r="N39" s="2" t="str">
        <f t="shared" si="3"/>
        <v/>
      </c>
    </row>
    <row r="40" spans="1:14" x14ac:dyDescent="0.35">
      <c r="A40">
        <v>35</v>
      </c>
      <c r="B40" s="28"/>
      <c r="C40" s="47"/>
      <c r="D40" s="65"/>
      <c r="E40" s="65"/>
      <c r="F40" s="65"/>
      <c r="G40" s="24"/>
      <c r="H40" s="20"/>
      <c r="I40" s="20"/>
      <c r="J40" s="21"/>
      <c r="K40" s="44" t="str">
        <f>IF(J40="","",VLOOKUP(INT(J40+0.5),Curves!$A$6:$I$105,8,FALSE))</f>
        <v/>
      </c>
      <c r="L40" s="2" t="str">
        <f t="shared" si="2"/>
        <v/>
      </c>
      <c r="M40" s="44" t="str">
        <f>IF(J40="","",VLOOKUP(INT(J40+0.5),Curves!$A$6:$I$105,9,FALSE))</f>
        <v/>
      </c>
      <c r="N40" s="2" t="str">
        <f t="shared" si="3"/>
        <v/>
      </c>
    </row>
    <row r="41" spans="1:14" x14ac:dyDescent="0.35">
      <c r="A41">
        <v>36</v>
      </c>
      <c r="B41" s="28"/>
      <c r="C41" s="47"/>
      <c r="D41" s="65"/>
      <c r="E41" s="65"/>
      <c r="F41" s="65"/>
      <c r="G41" s="24"/>
      <c r="H41" s="20"/>
      <c r="I41" s="20"/>
      <c r="J41" s="21"/>
      <c r="K41" s="44" t="str">
        <f>IF(J41="","",VLOOKUP(INT(J41+0.5),Curves!$A$6:$I$105,8,FALSE))</f>
        <v/>
      </c>
      <c r="L41" s="2" t="str">
        <f t="shared" si="2"/>
        <v/>
      </c>
      <c r="M41" s="44" t="str">
        <f>IF(J41="","",VLOOKUP(INT(J41+0.5),Curves!$A$6:$I$105,9,FALSE))</f>
        <v/>
      </c>
      <c r="N41" s="2" t="str">
        <f t="shared" si="3"/>
        <v/>
      </c>
    </row>
    <row r="42" spans="1:14" x14ac:dyDescent="0.35">
      <c r="A42">
        <v>37</v>
      </c>
      <c r="B42" s="28"/>
      <c r="C42" s="47"/>
      <c r="D42" s="65"/>
      <c r="E42" s="65"/>
      <c r="F42" s="65"/>
      <c r="G42" s="24"/>
      <c r="H42" s="20"/>
      <c r="I42" s="20"/>
      <c r="J42" s="21"/>
      <c r="K42" s="44" t="str">
        <f>IF(J42="","",VLOOKUP(INT(J42+0.5),Curves!$A$6:$I$105,8,FALSE))</f>
        <v/>
      </c>
      <c r="L42" s="2" t="str">
        <f t="shared" si="2"/>
        <v/>
      </c>
      <c r="M42" s="44" t="str">
        <f>IF(J42="","",VLOOKUP(INT(J42+0.5),Curves!$A$6:$I$105,9,FALSE))</f>
        <v/>
      </c>
      <c r="N42" s="2" t="str">
        <f t="shared" si="3"/>
        <v/>
      </c>
    </row>
    <row r="43" spans="1:14" x14ac:dyDescent="0.35">
      <c r="A43">
        <v>38</v>
      </c>
      <c r="B43" s="28"/>
      <c r="C43" s="47"/>
      <c r="D43" s="65"/>
      <c r="E43" s="65"/>
      <c r="F43" s="65"/>
      <c r="G43" s="24"/>
      <c r="H43" s="20"/>
      <c r="I43" s="20"/>
      <c r="J43" s="21"/>
      <c r="K43" s="44" t="str">
        <f>IF(J43="","",VLOOKUP(INT(J43+0.5),Curves!$A$6:$I$105,8,FALSE))</f>
        <v/>
      </c>
      <c r="L43" s="2" t="str">
        <f t="shared" si="2"/>
        <v/>
      </c>
      <c r="M43" s="44" t="str">
        <f>IF(J43="","",VLOOKUP(INT(J43+0.5),Curves!$A$6:$I$105,9,FALSE))</f>
        <v/>
      </c>
      <c r="N43" s="2" t="str">
        <f t="shared" si="3"/>
        <v/>
      </c>
    </row>
    <row r="44" spans="1:14" x14ac:dyDescent="0.35">
      <c r="A44">
        <v>39</v>
      </c>
      <c r="B44" s="28"/>
      <c r="C44" s="47"/>
      <c r="D44" s="65"/>
      <c r="E44" s="65"/>
      <c r="F44" s="65"/>
      <c r="G44" s="24"/>
      <c r="H44" s="20"/>
      <c r="I44" s="20"/>
      <c r="J44" s="21"/>
      <c r="K44" s="44" t="str">
        <f>IF(J44="","",VLOOKUP(INT(J44+0.5),Curves!$A$6:$I$105,8,FALSE))</f>
        <v/>
      </c>
      <c r="L44" s="2" t="str">
        <f t="shared" si="2"/>
        <v/>
      </c>
      <c r="M44" s="44" t="str">
        <f>IF(J44="","",VLOOKUP(INT(J44+0.5),Curves!$A$6:$I$105,9,FALSE))</f>
        <v/>
      </c>
      <c r="N44" s="2" t="str">
        <f t="shared" si="3"/>
        <v/>
      </c>
    </row>
    <row r="45" spans="1:14" x14ac:dyDescent="0.35">
      <c r="A45">
        <v>40</v>
      </c>
      <c r="B45" s="28"/>
      <c r="C45" s="47"/>
      <c r="D45" s="65"/>
      <c r="E45" s="65"/>
      <c r="F45" s="65"/>
      <c r="G45" s="24"/>
      <c r="H45" s="20"/>
      <c r="I45" s="20"/>
      <c r="J45" s="21"/>
      <c r="K45" s="44" t="str">
        <f>IF(J45="","",VLOOKUP(INT(J45+0.5),Curves!$A$6:$I$105,8,FALSE))</f>
        <v/>
      </c>
      <c r="L45" s="2" t="str">
        <f t="shared" si="2"/>
        <v/>
      </c>
      <c r="M45" s="44" t="str">
        <f>IF(J45="","",VLOOKUP(INT(J45+0.5),Curves!$A$6:$I$105,9,FALSE))</f>
        <v/>
      </c>
      <c r="N45" s="2" t="str">
        <f t="shared" si="3"/>
        <v/>
      </c>
    </row>
    <row r="46" spans="1:14" x14ac:dyDescent="0.35">
      <c r="A46">
        <v>41</v>
      </c>
      <c r="B46" s="28"/>
      <c r="C46" s="47"/>
      <c r="D46" s="65"/>
      <c r="E46" s="65"/>
      <c r="F46" s="65"/>
      <c r="G46" s="24"/>
      <c r="H46" s="20"/>
      <c r="I46" s="20"/>
      <c r="J46" s="21"/>
      <c r="K46" s="44" t="str">
        <f>IF(J46="","",VLOOKUP(INT(J46+0.5),Curves!$A$6:$I$105,8,FALSE))</f>
        <v/>
      </c>
      <c r="L46" s="2" t="str">
        <f t="shared" si="2"/>
        <v/>
      </c>
      <c r="M46" s="44" t="str">
        <f>IF(J46="","",VLOOKUP(INT(J46+0.5),Curves!$A$6:$I$105,9,FALSE))</f>
        <v/>
      </c>
      <c r="N46" s="2" t="str">
        <f t="shared" si="3"/>
        <v/>
      </c>
    </row>
    <row r="47" spans="1:14" x14ac:dyDescent="0.35">
      <c r="A47">
        <v>42</v>
      </c>
      <c r="B47" s="28"/>
      <c r="C47" s="47"/>
      <c r="D47" s="65"/>
      <c r="E47" s="65"/>
      <c r="F47" s="65"/>
      <c r="G47" s="24"/>
      <c r="H47" s="20"/>
      <c r="I47" s="20"/>
      <c r="J47" s="21"/>
      <c r="K47" s="44" t="str">
        <f>IF(J47="","",VLOOKUP(INT(J47+0.5),Curves!$A$6:$I$105,8,FALSE))</f>
        <v/>
      </c>
      <c r="L47" s="2" t="str">
        <f t="shared" si="2"/>
        <v/>
      </c>
      <c r="M47" s="44" t="str">
        <f>IF(J47="","",VLOOKUP(INT(J47+0.5),Curves!$A$6:$I$105,9,FALSE))</f>
        <v/>
      </c>
      <c r="N47" s="2" t="str">
        <f t="shared" si="3"/>
        <v/>
      </c>
    </row>
    <row r="48" spans="1:14" x14ac:dyDescent="0.35">
      <c r="A48">
        <v>43</v>
      </c>
      <c r="B48" s="28"/>
      <c r="C48" s="47"/>
      <c r="D48" s="65"/>
      <c r="E48" s="65"/>
      <c r="F48" s="65"/>
      <c r="G48" s="24"/>
      <c r="H48" s="20"/>
      <c r="I48" s="20"/>
      <c r="J48" s="21"/>
      <c r="K48" s="44" t="str">
        <f>IF(J48="","",VLOOKUP(INT(J48+0.5),Curves!$A$6:$I$105,8,FALSE))</f>
        <v/>
      </c>
      <c r="L48" s="2" t="str">
        <f t="shared" si="2"/>
        <v/>
      </c>
      <c r="M48" s="44" t="str">
        <f>IF(J48="","",VLOOKUP(INT(J48+0.5),Curves!$A$6:$I$105,9,FALSE))</f>
        <v/>
      </c>
      <c r="N48" s="2" t="str">
        <f t="shared" si="3"/>
        <v/>
      </c>
    </row>
    <row r="49" spans="1:14" x14ac:dyDescent="0.35">
      <c r="A49">
        <v>44</v>
      </c>
      <c r="B49" s="28"/>
      <c r="C49" s="47"/>
      <c r="D49" s="65"/>
      <c r="E49" s="65"/>
      <c r="F49" s="65"/>
      <c r="G49" s="24"/>
      <c r="H49" s="20"/>
      <c r="I49" s="20"/>
      <c r="J49" s="21"/>
      <c r="K49" s="44" t="str">
        <f>IF(J49="","",VLOOKUP(INT(J49+0.5),Curves!$A$6:$I$105,8,FALSE))</f>
        <v/>
      </c>
      <c r="L49" s="2" t="str">
        <f t="shared" si="2"/>
        <v/>
      </c>
      <c r="M49" s="44" t="str">
        <f>IF(J49="","",VLOOKUP(INT(J49+0.5),Curves!$A$6:$I$105,9,FALSE))</f>
        <v/>
      </c>
      <c r="N49" s="2" t="str">
        <f t="shared" si="3"/>
        <v/>
      </c>
    </row>
    <row r="50" spans="1:14" x14ac:dyDescent="0.35">
      <c r="A50">
        <v>45</v>
      </c>
      <c r="B50" s="28"/>
      <c r="C50" s="47"/>
      <c r="D50" s="65"/>
      <c r="E50" s="65"/>
      <c r="F50" s="65"/>
      <c r="G50" s="24"/>
      <c r="H50" s="20"/>
      <c r="I50" s="20"/>
      <c r="J50" s="21"/>
      <c r="K50" s="44" t="str">
        <f>IF(J50="","",VLOOKUP(INT(J50+0.5),Curves!$A$6:$I$105,8,FALSE))</f>
        <v/>
      </c>
      <c r="L50" s="2" t="str">
        <f t="shared" si="2"/>
        <v/>
      </c>
      <c r="M50" s="44" t="str">
        <f>IF(J50="","",VLOOKUP(INT(J50+0.5),Curves!$A$6:$I$105,9,FALSE))</f>
        <v/>
      </c>
      <c r="N50" s="2" t="str">
        <f t="shared" si="3"/>
        <v/>
      </c>
    </row>
    <row r="51" spans="1:14" x14ac:dyDescent="0.35">
      <c r="A51">
        <v>46</v>
      </c>
      <c r="B51" s="28"/>
      <c r="C51" s="47"/>
      <c r="D51" s="65"/>
      <c r="E51" s="65"/>
      <c r="F51" s="65"/>
      <c r="G51" s="24"/>
      <c r="H51" s="20"/>
      <c r="I51" s="20"/>
      <c r="J51" s="21"/>
      <c r="K51" s="44" t="str">
        <f>IF(J51="","",VLOOKUP(INT(J51+0.5),Curves!$A$6:$I$105,8,FALSE))</f>
        <v/>
      </c>
      <c r="L51" s="2" t="str">
        <f t="shared" si="2"/>
        <v/>
      </c>
      <c r="M51" s="44" t="str">
        <f>IF(J51="","",VLOOKUP(INT(J51+0.5),Curves!$A$6:$I$105,9,FALSE))</f>
        <v/>
      </c>
      <c r="N51" s="2" t="str">
        <f t="shared" si="3"/>
        <v/>
      </c>
    </row>
    <row r="52" spans="1:14" x14ac:dyDescent="0.35">
      <c r="A52">
        <v>47</v>
      </c>
      <c r="B52" s="28"/>
      <c r="C52" s="47"/>
      <c r="D52" s="65"/>
      <c r="E52" s="65"/>
      <c r="F52" s="65"/>
      <c r="G52" s="24"/>
      <c r="H52" s="20"/>
      <c r="I52" s="20"/>
      <c r="J52" s="21"/>
      <c r="K52" s="44" t="str">
        <f>IF(J52="","",VLOOKUP(INT(J52+0.5),Curves!$A$6:$I$105,8,FALSE))</f>
        <v/>
      </c>
      <c r="L52" s="2" t="str">
        <f t="shared" si="2"/>
        <v/>
      </c>
      <c r="M52" s="44" t="str">
        <f>IF(J52="","",VLOOKUP(INT(J52+0.5),Curves!$A$6:$I$105,9,FALSE))</f>
        <v/>
      </c>
      <c r="N52" s="2" t="str">
        <f t="shared" si="3"/>
        <v/>
      </c>
    </row>
    <row r="53" spans="1:14" x14ac:dyDescent="0.35">
      <c r="A53">
        <v>48</v>
      </c>
      <c r="B53" s="28"/>
      <c r="C53" s="47"/>
      <c r="D53" s="65"/>
      <c r="E53" s="65"/>
      <c r="F53" s="65"/>
      <c r="G53" s="24"/>
      <c r="H53" s="20"/>
      <c r="I53" s="20"/>
      <c r="J53" s="21"/>
      <c r="K53" s="44" t="str">
        <f>IF(J53="","",VLOOKUP(INT(J53+0.5),Curves!$A$6:$I$105,8,FALSE))</f>
        <v/>
      </c>
      <c r="L53" s="2" t="str">
        <f t="shared" si="2"/>
        <v/>
      </c>
      <c r="M53" s="44" t="str">
        <f>IF(J53="","",VLOOKUP(INT(J53+0.5),Curves!$A$6:$I$105,9,FALSE))</f>
        <v/>
      </c>
      <c r="N53" s="2" t="str">
        <f t="shared" si="3"/>
        <v/>
      </c>
    </row>
    <row r="54" spans="1:14" x14ac:dyDescent="0.35">
      <c r="A54">
        <v>49</v>
      </c>
      <c r="B54" s="28"/>
      <c r="C54" s="47"/>
      <c r="D54" s="65"/>
      <c r="E54" s="65"/>
      <c r="F54" s="65"/>
      <c r="G54" s="24"/>
      <c r="H54" s="20"/>
      <c r="I54" s="20"/>
      <c r="J54" s="21"/>
      <c r="K54" s="44" t="str">
        <f>IF(J54="","",VLOOKUP(INT(J54+0.5),Curves!$A$6:$I$105,8,FALSE))</f>
        <v/>
      </c>
      <c r="L54" s="2" t="str">
        <f t="shared" si="2"/>
        <v/>
      </c>
      <c r="M54" s="44" t="str">
        <f>IF(J54="","",VLOOKUP(INT(J54+0.5),Curves!$A$6:$I$105,9,FALSE))</f>
        <v/>
      </c>
      <c r="N54" s="2" t="str">
        <f t="shared" si="3"/>
        <v/>
      </c>
    </row>
    <row r="55" spans="1:14" x14ac:dyDescent="0.35">
      <c r="A55">
        <v>50</v>
      </c>
      <c r="B55" s="28"/>
      <c r="C55" s="47"/>
      <c r="D55" s="65"/>
      <c r="E55" s="65"/>
      <c r="F55" s="65"/>
      <c r="G55" s="24"/>
      <c r="H55" s="20"/>
      <c r="I55" s="20"/>
      <c r="J55" s="21"/>
      <c r="K55" s="44" t="str">
        <f>IF(J55="","",VLOOKUP(INT(J55+0.5),Curves!$A$6:$I$105,8,FALSE))</f>
        <v/>
      </c>
      <c r="L55" s="2" t="str">
        <f t="shared" si="2"/>
        <v/>
      </c>
      <c r="M55" s="44" t="str">
        <f>IF(J55="","",VLOOKUP(INT(J55+0.5),Curves!$A$6:$I$105,9,FALSE))</f>
        <v/>
      </c>
      <c r="N55" s="2" t="str">
        <f t="shared" si="3"/>
        <v/>
      </c>
    </row>
    <row r="56" spans="1:14" x14ac:dyDescent="0.35">
      <c r="A56">
        <v>51</v>
      </c>
      <c r="B56" s="28"/>
      <c r="C56" s="47"/>
      <c r="D56" s="65"/>
      <c r="E56" s="65"/>
      <c r="F56" s="65"/>
      <c r="G56" s="24"/>
      <c r="H56" s="20"/>
      <c r="I56" s="20"/>
      <c r="J56" s="21"/>
      <c r="K56" s="44" t="str">
        <f>IF(J56="","",VLOOKUP(INT(J56+0.5),Curves!$A$6:$I$105,8,FALSE))</f>
        <v/>
      </c>
      <c r="L56" s="2" t="str">
        <f t="shared" si="2"/>
        <v/>
      </c>
      <c r="M56" s="44" t="str">
        <f>IF(J56="","",VLOOKUP(INT(J56+0.5),Curves!$A$6:$I$105,9,FALSE))</f>
        <v/>
      </c>
      <c r="N56" s="2" t="str">
        <f t="shared" si="3"/>
        <v/>
      </c>
    </row>
    <row r="57" spans="1:14" x14ac:dyDescent="0.35">
      <c r="A57">
        <v>52</v>
      </c>
      <c r="B57" s="28"/>
      <c r="C57" s="47"/>
      <c r="D57" s="65"/>
      <c r="E57" s="65"/>
      <c r="F57" s="65"/>
      <c r="G57" s="24"/>
      <c r="H57" s="20"/>
      <c r="I57" s="20"/>
      <c r="J57" s="21"/>
      <c r="K57" s="44" t="str">
        <f>IF(J57="","",VLOOKUP(INT(J57+0.5),Curves!$A$6:$I$105,8,FALSE))</f>
        <v/>
      </c>
      <c r="L57" s="2" t="str">
        <f t="shared" si="2"/>
        <v/>
      </c>
      <c r="M57" s="44" t="str">
        <f>IF(J57="","",VLOOKUP(INT(J57+0.5),Curves!$A$6:$I$105,9,FALSE))</f>
        <v/>
      </c>
      <c r="N57" s="2" t="str">
        <f t="shared" si="3"/>
        <v/>
      </c>
    </row>
    <row r="58" spans="1:14" x14ac:dyDescent="0.35">
      <c r="A58">
        <v>53</v>
      </c>
      <c r="B58" s="28"/>
      <c r="C58" s="47"/>
      <c r="D58" s="65"/>
      <c r="E58" s="65"/>
      <c r="F58" s="65"/>
      <c r="G58" s="24"/>
      <c r="H58" s="20"/>
      <c r="I58" s="20"/>
      <c r="J58" s="21"/>
      <c r="K58" s="44" t="str">
        <f>IF(J58="","",VLOOKUP(INT(J58+0.5),Curves!$A$6:$I$105,8,FALSE))</f>
        <v/>
      </c>
      <c r="L58" s="2" t="str">
        <f t="shared" si="2"/>
        <v/>
      </c>
      <c r="M58" s="44" t="str">
        <f>IF(J58="","",VLOOKUP(INT(J58+0.5),Curves!$A$6:$I$105,9,FALSE))</f>
        <v/>
      </c>
      <c r="N58" s="2" t="str">
        <f t="shared" si="3"/>
        <v/>
      </c>
    </row>
    <row r="59" spans="1:14" x14ac:dyDescent="0.35">
      <c r="A59">
        <v>54</v>
      </c>
      <c r="B59" s="28"/>
      <c r="C59" s="47"/>
      <c r="D59" s="65"/>
      <c r="E59" s="65"/>
      <c r="F59" s="65"/>
      <c r="G59" s="24"/>
      <c r="H59" s="20"/>
      <c r="I59" s="20"/>
      <c r="J59" s="21"/>
      <c r="K59" s="44" t="str">
        <f>IF(J59="","",VLOOKUP(INT(J59+0.5),Curves!$A$6:$I$105,8,FALSE))</f>
        <v/>
      </c>
      <c r="L59" s="2" t="str">
        <f t="shared" si="2"/>
        <v/>
      </c>
      <c r="M59" s="44" t="str">
        <f>IF(J59="","",VLOOKUP(INT(J59+0.5),Curves!$A$6:$I$105,9,FALSE))</f>
        <v/>
      </c>
      <c r="N59" s="2" t="str">
        <f t="shared" si="3"/>
        <v/>
      </c>
    </row>
    <row r="60" spans="1:14" x14ac:dyDescent="0.35">
      <c r="A60">
        <v>55</v>
      </c>
      <c r="B60" s="28"/>
      <c r="C60" s="47"/>
      <c r="D60" s="65"/>
      <c r="E60" s="65"/>
      <c r="F60" s="65"/>
      <c r="G60" s="24"/>
      <c r="H60" s="20"/>
      <c r="I60" s="20"/>
      <c r="J60" s="21"/>
      <c r="K60" s="44" t="str">
        <f>IF(J60="","",VLOOKUP(INT(J60+0.5),Curves!$A$6:$I$105,8,FALSE))</f>
        <v/>
      </c>
      <c r="L60" s="2" t="str">
        <f t="shared" si="2"/>
        <v/>
      </c>
      <c r="M60" s="44" t="str">
        <f>IF(J60="","",VLOOKUP(INT(J60+0.5),Curves!$A$6:$I$105,9,FALSE))</f>
        <v/>
      </c>
      <c r="N60" s="2" t="str">
        <f t="shared" si="3"/>
        <v/>
      </c>
    </row>
    <row r="61" spans="1:14" x14ac:dyDescent="0.35">
      <c r="A61">
        <v>56</v>
      </c>
      <c r="B61" s="28"/>
      <c r="C61" s="47"/>
      <c r="D61" s="65"/>
      <c r="E61" s="65"/>
      <c r="F61" s="65"/>
      <c r="G61" s="24"/>
      <c r="H61" s="20"/>
      <c r="I61" s="20"/>
      <c r="J61" s="21"/>
      <c r="K61" s="44" t="str">
        <f>IF(J61="","",VLOOKUP(INT(J61+0.5),Curves!$A$6:$I$105,8,FALSE))</f>
        <v/>
      </c>
      <c r="L61" s="2" t="str">
        <f t="shared" si="2"/>
        <v/>
      </c>
      <c r="M61" s="44" t="str">
        <f>IF(J61="","",VLOOKUP(INT(J61+0.5),Curves!$A$6:$I$105,9,FALSE))</f>
        <v/>
      </c>
      <c r="N61" s="2" t="str">
        <f t="shared" si="3"/>
        <v/>
      </c>
    </row>
    <row r="62" spans="1:14" x14ac:dyDescent="0.35">
      <c r="A62">
        <v>57</v>
      </c>
      <c r="B62" s="28"/>
      <c r="C62" s="47"/>
      <c r="D62" s="65"/>
      <c r="E62" s="65"/>
      <c r="F62" s="65"/>
      <c r="G62" s="24"/>
      <c r="H62" s="20"/>
      <c r="I62" s="20"/>
      <c r="J62" s="21"/>
      <c r="K62" s="44" t="str">
        <f>IF(J62="","",VLOOKUP(INT(J62+0.5),Curves!$A$6:$I$105,8,FALSE))</f>
        <v/>
      </c>
      <c r="L62" s="2" t="str">
        <f t="shared" si="2"/>
        <v/>
      </c>
      <c r="M62" s="44" t="str">
        <f>IF(J62="","",VLOOKUP(INT(J62+0.5),Curves!$A$6:$I$105,9,FALSE))</f>
        <v/>
      </c>
      <c r="N62" s="2" t="str">
        <f t="shared" si="3"/>
        <v/>
      </c>
    </row>
    <row r="63" spans="1:14" x14ac:dyDescent="0.35">
      <c r="A63">
        <v>58</v>
      </c>
      <c r="B63" s="28"/>
      <c r="C63" s="47"/>
      <c r="D63" s="65"/>
      <c r="E63" s="65"/>
      <c r="F63" s="65"/>
      <c r="G63" s="24"/>
      <c r="H63" s="20"/>
      <c r="I63" s="20"/>
      <c r="J63" s="21"/>
      <c r="K63" s="44" t="str">
        <f>IF(J63="","",VLOOKUP(INT(J63+0.5),Curves!$A$6:$I$105,8,FALSE))</f>
        <v/>
      </c>
      <c r="L63" s="2" t="str">
        <f t="shared" si="2"/>
        <v/>
      </c>
      <c r="M63" s="44" t="str">
        <f>IF(J63="","",VLOOKUP(INT(J63+0.5),Curves!$A$6:$I$105,9,FALSE))</f>
        <v/>
      </c>
      <c r="N63" s="2" t="str">
        <f t="shared" si="3"/>
        <v/>
      </c>
    </row>
    <row r="64" spans="1:14" x14ac:dyDescent="0.35">
      <c r="A64">
        <v>59</v>
      </c>
      <c r="B64" s="28"/>
      <c r="C64" s="47"/>
      <c r="D64" s="65"/>
      <c r="E64" s="65"/>
      <c r="F64" s="65"/>
      <c r="G64" s="24"/>
      <c r="H64" s="20"/>
      <c r="I64" s="20"/>
      <c r="J64" s="21"/>
      <c r="K64" s="44" t="str">
        <f>IF(J64="","",VLOOKUP(INT(J64+0.5),Curves!$A$6:$I$105,8,FALSE))</f>
        <v/>
      </c>
      <c r="L64" s="2" t="str">
        <f t="shared" si="2"/>
        <v/>
      </c>
      <c r="M64" s="44" t="str">
        <f>IF(J64="","",VLOOKUP(INT(J64+0.5),Curves!$A$6:$I$105,9,FALSE))</f>
        <v/>
      </c>
      <c r="N64" s="2" t="str">
        <f t="shared" si="3"/>
        <v/>
      </c>
    </row>
    <row r="65" spans="1:14" x14ac:dyDescent="0.35">
      <c r="A65">
        <v>60</v>
      </c>
      <c r="B65" s="28"/>
      <c r="C65" s="47"/>
      <c r="D65" s="65"/>
      <c r="E65" s="65"/>
      <c r="F65" s="65"/>
      <c r="G65" s="24"/>
      <c r="H65" s="20"/>
      <c r="I65" s="20"/>
      <c r="J65" s="21"/>
      <c r="K65" s="44" t="str">
        <f>IF(J65="","",VLOOKUP(INT(J65+0.5),Curves!$A$6:$I$105,8,FALSE))</f>
        <v/>
      </c>
      <c r="L65" s="2" t="str">
        <f t="shared" si="2"/>
        <v/>
      </c>
      <c r="M65" s="44" t="str">
        <f>IF(J65="","",VLOOKUP(INT(J65+0.5),Curves!$A$6:$I$105,9,FALSE))</f>
        <v/>
      </c>
      <c r="N65" s="2" t="str">
        <f t="shared" si="3"/>
        <v/>
      </c>
    </row>
    <row r="66" spans="1:14" x14ac:dyDescent="0.35">
      <c r="A66">
        <v>61</v>
      </c>
      <c r="B66" s="28"/>
      <c r="C66" s="47"/>
      <c r="D66" s="65"/>
      <c r="E66" s="65"/>
      <c r="F66" s="65"/>
      <c r="G66" s="24"/>
      <c r="H66" s="20"/>
      <c r="I66" s="20"/>
      <c r="J66" s="21"/>
      <c r="K66" s="44" t="str">
        <f>IF(J66="","",VLOOKUP(INT(J66+0.5),Curves!$A$6:$I$105,8,FALSE))</f>
        <v/>
      </c>
      <c r="L66" s="2" t="str">
        <f t="shared" si="2"/>
        <v/>
      </c>
      <c r="M66" s="44" t="str">
        <f>IF(J66="","",VLOOKUP(INT(J66+0.5),Curves!$A$6:$I$105,9,FALSE))</f>
        <v/>
      </c>
      <c r="N66" s="2" t="str">
        <f t="shared" si="3"/>
        <v/>
      </c>
    </row>
    <row r="67" spans="1:14" x14ac:dyDescent="0.35">
      <c r="A67">
        <v>62</v>
      </c>
      <c r="B67" s="28"/>
      <c r="C67" s="47"/>
      <c r="D67" s="65"/>
      <c r="E67" s="65"/>
      <c r="F67" s="65"/>
      <c r="G67" s="24"/>
      <c r="H67" s="20"/>
      <c r="I67" s="20"/>
      <c r="J67" s="21"/>
      <c r="K67" s="44" t="str">
        <f>IF(J67="","",VLOOKUP(INT(J67+0.5),Curves!$A$6:$I$105,8,FALSE))</f>
        <v/>
      </c>
      <c r="L67" s="2" t="str">
        <f t="shared" si="2"/>
        <v/>
      </c>
      <c r="M67" s="44" t="str">
        <f>IF(J67="","",VLOOKUP(INT(J67+0.5),Curves!$A$6:$I$105,9,FALSE))</f>
        <v/>
      </c>
      <c r="N67" s="2" t="str">
        <f t="shared" si="3"/>
        <v/>
      </c>
    </row>
    <row r="68" spans="1:14" x14ac:dyDescent="0.35">
      <c r="A68">
        <v>63</v>
      </c>
      <c r="B68" s="28"/>
      <c r="C68" s="47"/>
      <c r="D68" s="65"/>
      <c r="E68" s="65"/>
      <c r="F68" s="65"/>
      <c r="G68" s="24"/>
      <c r="H68" s="20"/>
      <c r="I68" s="20"/>
      <c r="J68" s="21"/>
      <c r="K68" s="44" t="str">
        <f>IF(J68="","",VLOOKUP(INT(J68+0.5),Curves!$A$6:$I$105,8,FALSE))</f>
        <v/>
      </c>
      <c r="L68" s="2" t="str">
        <f t="shared" si="2"/>
        <v/>
      </c>
      <c r="M68" s="44" t="str">
        <f>IF(J68="","",VLOOKUP(INT(J68+0.5),Curves!$A$6:$I$105,9,FALSE))</f>
        <v/>
      </c>
      <c r="N68" s="2" t="str">
        <f t="shared" si="3"/>
        <v/>
      </c>
    </row>
    <row r="69" spans="1:14" x14ac:dyDescent="0.35">
      <c r="A69">
        <v>64</v>
      </c>
      <c r="B69" s="28"/>
      <c r="C69" s="47"/>
      <c r="D69" s="65"/>
      <c r="E69" s="65"/>
      <c r="F69" s="65"/>
      <c r="G69" s="24"/>
      <c r="H69" s="20"/>
      <c r="I69" s="20"/>
      <c r="J69" s="21"/>
      <c r="K69" s="44" t="str">
        <f>IF(J69="","",VLOOKUP(INT(J69+0.5),Curves!$A$6:$I$105,8,FALSE))</f>
        <v/>
      </c>
      <c r="L69" s="2" t="str">
        <f t="shared" si="2"/>
        <v/>
      </c>
      <c r="M69" s="44" t="str">
        <f>IF(J69="","",VLOOKUP(INT(J69+0.5),Curves!$A$6:$I$105,9,FALSE))</f>
        <v/>
      </c>
      <c r="N69" s="2" t="str">
        <f t="shared" si="3"/>
        <v/>
      </c>
    </row>
    <row r="70" spans="1:14" x14ac:dyDescent="0.35">
      <c r="A70">
        <v>65</v>
      </c>
      <c r="B70" s="28"/>
      <c r="C70" s="47"/>
      <c r="D70" s="65"/>
      <c r="E70" s="65"/>
      <c r="F70" s="65"/>
      <c r="G70" s="24"/>
      <c r="H70" s="20"/>
      <c r="I70" s="20"/>
      <c r="J70" s="21"/>
      <c r="K70" s="44" t="str">
        <f>IF(J70="","",VLOOKUP(INT(J70+0.5),Curves!$A$6:$I$105,8,FALSE))</f>
        <v/>
      </c>
      <c r="L70" s="2" t="str">
        <f t="shared" si="2"/>
        <v/>
      </c>
      <c r="M70" s="44" t="str">
        <f>IF(J70="","",VLOOKUP(INT(J70+0.5),Curves!$A$6:$I$105,9,FALSE))</f>
        <v/>
      </c>
      <c r="N70" s="2" t="str">
        <f t="shared" si="3"/>
        <v/>
      </c>
    </row>
    <row r="71" spans="1:14" x14ac:dyDescent="0.35">
      <c r="A71">
        <v>66</v>
      </c>
      <c r="B71" s="28"/>
      <c r="C71" s="47"/>
      <c r="D71" s="65"/>
      <c r="E71" s="65"/>
      <c r="F71" s="65"/>
      <c r="G71" s="24"/>
      <c r="H71" s="20"/>
      <c r="I71" s="20"/>
      <c r="J71" s="21"/>
      <c r="K71" s="44" t="str">
        <f>IF(J71="","",VLOOKUP(INT(J71+0.5),Curves!$A$6:$I$105,8,FALSE))</f>
        <v/>
      </c>
      <c r="L71" s="2" t="str">
        <f t="shared" si="2"/>
        <v/>
      </c>
      <c r="M71" s="44" t="str">
        <f>IF(J71="","",VLOOKUP(INT(J71+0.5),Curves!$A$6:$I$105,9,FALSE))</f>
        <v/>
      </c>
      <c r="N71" s="2" t="str">
        <f t="shared" si="3"/>
        <v/>
      </c>
    </row>
    <row r="72" spans="1:14" x14ac:dyDescent="0.35">
      <c r="A72">
        <v>67</v>
      </c>
      <c r="B72" s="28"/>
      <c r="C72" s="47"/>
      <c r="D72" s="65"/>
      <c r="E72" s="65"/>
      <c r="F72" s="65"/>
      <c r="G72" s="24"/>
      <c r="H72" s="20"/>
      <c r="I72" s="20"/>
      <c r="J72" s="21"/>
      <c r="K72" s="44" t="str">
        <f>IF(J72="","",VLOOKUP(INT(J72+0.5),Curves!$A$6:$I$105,8,FALSE))</f>
        <v/>
      </c>
      <c r="L72" s="2" t="str">
        <f t="shared" si="2"/>
        <v/>
      </c>
      <c r="M72" s="44" t="str">
        <f>IF(J72="","",VLOOKUP(INT(J72+0.5),Curves!$A$6:$I$105,9,FALSE))</f>
        <v/>
      </c>
      <c r="N72" s="2" t="str">
        <f t="shared" si="3"/>
        <v/>
      </c>
    </row>
    <row r="73" spans="1:14" x14ac:dyDescent="0.35">
      <c r="A73">
        <v>68</v>
      </c>
      <c r="B73" s="28"/>
      <c r="C73" s="47"/>
      <c r="D73" s="65"/>
      <c r="E73" s="65"/>
      <c r="F73" s="65"/>
      <c r="G73" s="24"/>
      <c r="H73" s="20"/>
      <c r="I73" s="20"/>
      <c r="J73" s="21"/>
      <c r="K73" s="44" t="str">
        <f>IF(J73="","",VLOOKUP(INT(J73+0.5),Curves!$A$6:$I$105,8,FALSE))</f>
        <v/>
      </c>
      <c r="L73" s="2" t="str">
        <f t="shared" si="2"/>
        <v/>
      </c>
      <c r="M73" s="44" t="str">
        <f>IF(J73="","",VLOOKUP(INT(J73+0.5),Curves!$A$6:$I$105,9,FALSE))</f>
        <v/>
      </c>
      <c r="N73" s="2" t="str">
        <f t="shared" si="3"/>
        <v/>
      </c>
    </row>
    <row r="74" spans="1:14" x14ac:dyDescent="0.35">
      <c r="A74">
        <v>69</v>
      </c>
      <c r="B74" s="28"/>
      <c r="C74" s="47"/>
      <c r="D74" s="65"/>
      <c r="E74" s="65"/>
      <c r="F74" s="65"/>
      <c r="G74" s="24"/>
      <c r="H74" s="20"/>
      <c r="I74" s="20"/>
      <c r="J74" s="21"/>
      <c r="K74" s="44" t="str">
        <f>IF(J74="","",VLOOKUP(INT(J74+0.5),Curves!$A$6:$I$105,8,FALSE))</f>
        <v/>
      </c>
      <c r="L74" s="2" t="str">
        <f t="shared" si="2"/>
        <v/>
      </c>
      <c r="M74" s="44" t="str">
        <f>IF(J74="","",VLOOKUP(INT(J74+0.5),Curves!$A$6:$I$105,9,FALSE))</f>
        <v/>
      </c>
      <c r="N74" s="2" t="str">
        <f t="shared" si="3"/>
        <v/>
      </c>
    </row>
    <row r="75" spans="1:14" x14ac:dyDescent="0.35">
      <c r="A75">
        <v>70</v>
      </c>
      <c r="B75" s="28"/>
      <c r="C75" s="47"/>
      <c r="D75" s="65"/>
      <c r="E75" s="65"/>
      <c r="F75" s="65"/>
      <c r="G75" s="24"/>
      <c r="H75" s="20"/>
      <c r="I75" s="20"/>
      <c r="J75" s="21"/>
      <c r="K75" s="44" t="str">
        <f>IF(J75="","",VLOOKUP(INT(J75+0.5),Curves!$A$6:$I$105,8,FALSE))</f>
        <v/>
      </c>
      <c r="L75" s="2" t="str">
        <f t="shared" si="2"/>
        <v/>
      </c>
      <c r="M75" s="44" t="str">
        <f>IF(J75="","",VLOOKUP(INT(J75+0.5),Curves!$A$6:$I$105,9,FALSE))</f>
        <v/>
      </c>
      <c r="N75" s="2" t="str">
        <f t="shared" si="3"/>
        <v/>
      </c>
    </row>
    <row r="76" spans="1:14" x14ac:dyDescent="0.35">
      <c r="A76">
        <v>71</v>
      </c>
      <c r="B76" s="28"/>
      <c r="C76" s="47"/>
      <c r="D76" s="65"/>
      <c r="E76" s="65"/>
      <c r="F76" s="65"/>
      <c r="G76" s="24"/>
      <c r="H76" s="20"/>
      <c r="I76" s="20"/>
      <c r="J76" s="21"/>
      <c r="K76" s="44" t="str">
        <f>IF(J76="","",VLOOKUP(INT(J76+0.5),Curves!$A$6:$I$105,8,FALSE))</f>
        <v/>
      </c>
      <c r="L76" s="2" t="str">
        <f t="shared" si="2"/>
        <v/>
      </c>
      <c r="M76" s="44" t="str">
        <f>IF(J76="","",VLOOKUP(INT(J76+0.5),Curves!$A$6:$I$105,9,FALSE))</f>
        <v/>
      </c>
      <c r="N76" s="2" t="str">
        <f t="shared" si="3"/>
        <v/>
      </c>
    </row>
    <row r="77" spans="1:14" x14ac:dyDescent="0.35">
      <c r="A77">
        <v>72</v>
      </c>
      <c r="B77" s="28"/>
      <c r="C77" s="47"/>
      <c r="D77" s="65"/>
      <c r="E77" s="65"/>
      <c r="F77" s="65"/>
      <c r="G77" s="24"/>
      <c r="H77" s="20"/>
      <c r="I77" s="20"/>
      <c r="J77" s="21"/>
      <c r="K77" s="44" t="str">
        <f>IF(J77="","",VLOOKUP(INT(J77+0.5),Curves!$A$6:$I$105,8,FALSE))</f>
        <v/>
      </c>
      <c r="L77" s="2" t="str">
        <f t="shared" si="2"/>
        <v/>
      </c>
      <c r="M77" s="44" t="str">
        <f>IF(J77="","",VLOOKUP(INT(J77+0.5),Curves!$A$6:$I$105,9,FALSE))</f>
        <v/>
      </c>
      <c r="N77" s="2" t="str">
        <f t="shared" si="3"/>
        <v/>
      </c>
    </row>
    <row r="78" spans="1:14" x14ac:dyDescent="0.35">
      <c r="A78">
        <v>73</v>
      </c>
      <c r="B78" s="28"/>
      <c r="C78" s="47"/>
      <c r="D78" s="65"/>
      <c r="E78" s="65"/>
      <c r="F78" s="65"/>
      <c r="G78" s="24"/>
      <c r="H78" s="20"/>
      <c r="I78" s="20"/>
      <c r="J78" s="21"/>
      <c r="K78" s="44" t="str">
        <f>IF(J78="","",VLOOKUP(INT(J78+0.5),Curves!$A$6:$I$105,8,FALSE))</f>
        <v/>
      </c>
      <c r="L78" s="2" t="str">
        <f t="shared" si="2"/>
        <v/>
      </c>
      <c r="M78" s="44" t="str">
        <f>IF(J78="","",VLOOKUP(INT(J78+0.5),Curves!$A$6:$I$105,9,FALSE))</f>
        <v/>
      </c>
      <c r="N78" s="2" t="str">
        <f t="shared" si="3"/>
        <v/>
      </c>
    </row>
    <row r="79" spans="1:14" x14ac:dyDescent="0.35">
      <c r="A79">
        <v>74</v>
      </c>
      <c r="B79" s="28"/>
      <c r="C79" s="47"/>
      <c r="D79" s="65"/>
      <c r="E79" s="65"/>
      <c r="F79" s="65"/>
      <c r="G79" s="24"/>
      <c r="H79" s="20"/>
      <c r="I79" s="20"/>
      <c r="J79" s="21"/>
      <c r="K79" s="44" t="str">
        <f>IF(J79="","",VLOOKUP(INT(J79+0.5),Curves!$A$6:$I$105,8,FALSE))</f>
        <v/>
      </c>
      <c r="L79" s="2" t="str">
        <f t="shared" si="2"/>
        <v/>
      </c>
      <c r="M79" s="44" t="str">
        <f>IF(J79="","",VLOOKUP(INT(J79+0.5),Curves!$A$6:$I$105,9,FALSE))</f>
        <v/>
      </c>
      <c r="N79" s="2" t="str">
        <f t="shared" si="3"/>
        <v/>
      </c>
    </row>
    <row r="80" spans="1:14" x14ac:dyDescent="0.35">
      <c r="A80">
        <v>75</v>
      </c>
      <c r="B80" s="28"/>
      <c r="C80" s="47"/>
      <c r="D80" s="65"/>
      <c r="E80" s="65"/>
      <c r="F80" s="65"/>
      <c r="G80" s="24"/>
      <c r="H80" s="20"/>
      <c r="I80" s="20"/>
      <c r="J80" s="21"/>
      <c r="K80" s="44" t="str">
        <f>IF(J80="","",VLOOKUP(INT(J80+0.5),Curves!$A$6:$I$105,8,FALSE))</f>
        <v/>
      </c>
      <c r="L80" s="2" t="str">
        <f t="shared" si="2"/>
        <v/>
      </c>
      <c r="M80" s="44" t="str">
        <f>IF(J80="","",VLOOKUP(INT(J80+0.5),Curves!$A$6:$I$105,9,FALSE))</f>
        <v/>
      </c>
      <c r="N80" s="2" t="str">
        <f t="shared" si="3"/>
        <v/>
      </c>
    </row>
    <row r="81" spans="1:14" x14ac:dyDescent="0.35">
      <c r="A81">
        <v>76</v>
      </c>
      <c r="B81" s="28"/>
      <c r="C81" s="47"/>
      <c r="D81" s="65"/>
      <c r="E81" s="65"/>
      <c r="F81" s="65"/>
      <c r="G81" s="24"/>
      <c r="H81" s="20"/>
      <c r="I81" s="20"/>
      <c r="J81" s="21"/>
      <c r="K81" s="44" t="str">
        <f>IF(J81="","",VLOOKUP(INT(J81+0.5),Curves!$A$6:$I$105,8,FALSE))</f>
        <v/>
      </c>
      <c r="L81" s="2" t="str">
        <f t="shared" si="2"/>
        <v/>
      </c>
      <c r="M81" s="44" t="str">
        <f>IF(J81="","",VLOOKUP(INT(J81+0.5),Curves!$A$6:$I$105,9,FALSE))</f>
        <v/>
      </c>
      <c r="N81" s="2" t="str">
        <f t="shared" si="3"/>
        <v/>
      </c>
    </row>
    <row r="82" spans="1:14" x14ac:dyDescent="0.35">
      <c r="A82">
        <v>77</v>
      </c>
      <c r="B82" s="28"/>
      <c r="C82" s="47"/>
      <c r="D82" s="65"/>
      <c r="E82" s="65"/>
      <c r="F82" s="65"/>
      <c r="G82" s="24"/>
      <c r="H82" s="20"/>
      <c r="I82" s="20"/>
      <c r="J82" s="21"/>
      <c r="K82" s="44" t="str">
        <f>IF(J82="","",VLOOKUP(INT(J82+0.5),Curves!$A$6:$I$105,8,FALSE))</f>
        <v/>
      </c>
      <c r="L82" s="2" t="str">
        <f t="shared" si="2"/>
        <v/>
      </c>
      <c r="M82" s="44" t="str">
        <f>IF(J82="","",VLOOKUP(INT(J82+0.5),Curves!$A$6:$I$105,9,FALSE))</f>
        <v/>
      </c>
      <c r="N82" s="2" t="str">
        <f t="shared" si="3"/>
        <v/>
      </c>
    </row>
    <row r="83" spans="1:14" x14ac:dyDescent="0.35">
      <c r="A83">
        <v>78</v>
      </c>
      <c r="B83" s="28"/>
      <c r="C83" s="47"/>
      <c r="D83" s="65"/>
      <c r="E83" s="65"/>
      <c r="F83" s="65"/>
      <c r="G83" s="24"/>
      <c r="H83" s="20"/>
      <c r="I83" s="20"/>
      <c r="J83" s="21"/>
      <c r="K83" s="44" t="str">
        <f>IF(J83="","",VLOOKUP(INT(J83+0.5),Curves!$A$6:$I$105,8,FALSE))</f>
        <v/>
      </c>
      <c r="L83" s="2" t="str">
        <f t="shared" si="2"/>
        <v/>
      </c>
      <c r="M83" s="44" t="str">
        <f>IF(J83="","",VLOOKUP(INT(J83+0.5),Curves!$A$6:$I$105,9,FALSE))</f>
        <v/>
      </c>
      <c r="N83" s="2" t="str">
        <f t="shared" si="3"/>
        <v/>
      </c>
    </row>
    <row r="84" spans="1:14" x14ac:dyDescent="0.35">
      <c r="A84">
        <v>79</v>
      </c>
      <c r="B84" s="28"/>
      <c r="C84" s="47"/>
      <c r="D84" s="65"/>
      <c r="E84" s="65"/>
      <c r="F84" s="65"/>
      <c r="G84" s="24"/>
      <c r="H84" s="20"/>
      <c r="I84" s="20"/>
      <c r="J84" s="21"/>
      <c r="K84" s="44" t="str">
        <f>IF(J84="","",VLOOKUP(INT(J84+0.5),Curves!$A$6:$I$105,8,FALSE))</f>
        <v/>
      </c>
      <c r="L84" s="2" t="str">
        <f t="shared" si="2"/>
        <v/>
      </c>
      <c r="M84" s="44" t="str">
        <f>IF(J84="","",VLOOKUP(INT(J84+0.5),Curves!$A$6:$I$105,9,FALSE))</f>
        <v/>
      </c>
      <c r="N84" s="2" t="str">
        <f t="shared" si="3"/>
        <v/>
      </c>
    </row>
    <row r="85" spans="1:14" x14ac:dyDescent="0.35">
      <c r="A85">
        <v>80</v>
      </c>
      <c r="B85" s="28"/>
      <c r="C85" s="47"/>
      <c r="D85" s="65"/>
      <c r="E85" s="65"/>
      <c r="F85" s="65"/>
      <c r="G85" s="24"/>
      <c r="H85" s="20"/>
      <c r="I85" s="20"/>
      <c r="J85" s="21"/>
      <c r="K85" s="44" t="str">
        <f>IF(J85="","",VLOOKUP(INT(J85+0.5),Curves!$A$6:$I$105,8,FALSE))</f>
        <v/>
      </c>
      <c r="L85" s="2" t="str">
        <f t="shared" si="2"/>
        <v/>
      </c>
      <c r="M85" s="44" t="str">
        <f>IF(J85="","",VLOOKUP(INT(J85+0.5),Curves!$A$6:$I$105,9,FALSE))</f>
        <v/>
      </c>
      <c r="N85" s="2" t="str">
        <f t="shared" si="3"/>
        <v/>
      </c>
    </row>
    <row r="86" spans="1:14" x14ac:dyDescent="0.35">
      <c r="A86">
        <v>81</v>
      </c>
      <c r="B86" s="28"/>
      <c r="C86" s="47"/>
      <c r="D86" s="65"/>
      <c r="E86" s="65"/>
      <c r="F86" s="65"/>
      <c r="G86" s="24"/>
      <c r="H86" s="20"/>
      <c r="I86" s="20"/>
      <c r="J86" s="21"/>
      <c r="K86" s="44" t="str">
        <f>IF(J86="","",VLOOKUP(INT(J86+0.5),Curves!$A$6:$I$105,8,FALSE))</f>
        <v/>
      </c>
      <c r="L86" s="2" t="str">
        <f t="shared" si="2"/>
        <v/>
      </c>
      <c r="M86" s="44" t="str">
        <f>IF(J86="","",VLOOKUP(INT(J86+0.5),Curves!$A$6:$I$105,9,FALSE))</f>
        <v/>
      </c>
      <c r="N86" s="2" t="str">
        <f t="shared" si="3"/>
        <v/>
      </c>
    </row>
    <row r="87" spans="1:14" x14ac:dyDescent="0.35">
      <c r="A87">
        <v>82</v>
      </c>
      <c r="B87" s="28"/>
      <c r="C87" s="47"/>
      <c r="D87" s="65"/>
      <c r="E87" s="65"/>
      <c r="F87" s="65"/>
      <c r="G87" s="24"/>
      <c r="H87" s="20"/>
      <c r="I87" s="20"/>
      <c r="J87" s="21"/>
      <c r="K87" s="44" t="str">
        <f>IF(J87="","",VLOOKUP(INT(J87+0.5),Curves!$A$6:$I$105,8,FALSE))</f>
        <v/>
      </c>
      <c r="L87" s="2" t="str">
        <f t="shared" si="2"/>
        <v/>
      </c>
      <c r="M87" s="44" t="str">
        <f>IF(J87="","",VLOOKUP(INT(J87+0.5),Curves!$A$6:$I$105,9,FALSE))</f>
        <v/>
      </c>
      <c r="N87" s="2" t="str">
        <f t="shared" si="3"/>
        <v/>
      </c>
    </row>
    <row r="88" spans="1:14" x14ac:dyDescent="0.35">
      <c r="A88">
        <v>83</v>
      </c>
      <c r="B88" s="28"/>
      <c r="C88" s="47"/>
      <c r="D88" s="65"/>
      <c r="E88" s="65"/>
      <c r="F88" s="65"/>
      <c r="G88" s="24"/>
      <c r="H88" s="20"/>
      <c r="I88" s="20"/>
      <c r="J88" s="21"/>
      <c r="K88" s="44" t="str">
        <f>IF(J88="","",VLOOKUP(INT(J88+0.5),Curves!$A$6:$I$105,8,FALSE))</f>
        <v/>
      </c>
      <c r="L88" s="2" t="str">
        <f t="shared" si="2"/>
        <v/>
      </c>
      <c r="M88" s="44" t="str">
        <f>IF(J88="","",VLOOKUP(INT(J88+0.5),Curves!$A$6:$I$105,9,FALSE))</f>
        <v/>
      </c>
      <c r="N88" s="2" t="str">
        <f t="shared" si="3"/>
        <v/>
      </c>
    </row>
    <row r="89" spans="1:14" x14ac:dyDescent="0.35">
      <c r="A89">
        <v>84</v>
      </c>
      <c r="B89" s="28"/>
      <c r="C89" s="47"/>
      <c r="D89" s="65"/>
      <c r="E89" s="65"/>
      <c r="F89" s="65"/>
      <c r="G89" s="24"/>
      <c r="H89" s="20"/>
      <c r="I89" s="20"/>
      <c r="J89" s="21"/>
      <c r="K89" s="44" t="str">
        <f>IF(J89="","",VLOOKUP(INT(J89+0.5),Curves!$A$6:$I$105,8,FALSE))</f>
        <v/>
      </c>
      <c r="L89" s="2" t="str">
        <f t="shared" si="2"/>
        <v/>
      </c>
      <c r="M89" s="44" t="str">
        <f>IF(J89="","",VLOOKUP(INT(J89+0.5),Curves!$A$6:$I$105,9,FALSE))</f>
        <v/>
      </c>
      <c r="N89" s="2" t="str">
        <f t="shared" si="3"/>
        <v/>
      </c>
    </row>
    <row r="90" spans="1:14" x14ac:dyDescent="0.35">
      <c r="A90">
        <v>85</v>
      </c>
      <c r="B90" s="28"/>
      <c r="C90" s="47"/>
      <c r="D90" s="65"/>
      <c r="E90" s="65"/>
      <c r="F90" s="65"/>
      <c r="G90" s="24"/>
      <c r="H90" s="20"/>
      <c r="I90" s="20"/>
      <c r="J90" s="21"/>
      <c r="K90" s="44" t="str">
        <f>IF(J90="","",VLOOKUP(INT(J90+0.5),Curves!$A$6:$I$105,8,FALSE))</f>
        <v/>
      </c>
      <c r="L90" s="2" t="str">
        <f t="shared" si="2"/>
        <v/>
      </c>
      <c r="M90" s="44" t="str">
        <f>IF(J90="","",VLOOKUP(INT(J90+0.5),Curves!$A$6:$I$105,9,FALSE))</f>
        <v/>
      </c>
      <c r="N90" s="2" t="str">
        <f t="shared" si="3"/>
        <v/>
      </c>
    </row>
    <row r="91" spans="1:14" x14ac:dyDescent="0.35">
      <c r="A91">
        <v>86</v>
      </c>
      <c r="B91" s="28"/>
      <c r="C91" s="47"/>
      <c r="D91" s="65"/>
      <c r="E91" s="65"/>
      <c r="F91" s="65"/>
      <c r="G91" s="24"/>
      <c r="H91" s="20"/>
      <c r="I91" s="20"/>
      <c r="J91" s="21"/>
      <c r="K91" s="44" t="str">
        <f>IF(J91="","",VLOOKUP(INT(J91+0.5),Curves!$A$6:$I$105,8,FALSE))</f>
        <v/>
      </c>
      <c r="L91" s="2" t="str">
        <f t="shared" ref="L91:L125" si="4">IF(J91="","",I91*(1-J91*K91))</f>
        <v/>
      </c>
      <c r="M91" s="44" t="str">
        <f>IF(J91="","",VLOOKUP(INT(J91+0.5),Curves!$A$6:$I$105,9,FALSE))</f>
        <v/>
      </c>
      <c r="N91" s="2" t="str">
        <f t="shared" ref="N91:N125" si="5">IF(J91="","",I91*(1+J91*M91))</f>
        <v/>
      </c>
    </row>
    <row r="92" spans="1:14" x14ac:dyDescent="0.35">
      <c r="A92">
        <v>87</v>
      </c>
      <c r="B92" s="28"/>
      <c r="C92" s="47"/>
      <c r="D92" s="65"/>
      <c r="E92" s="65"/>
      <c r="F92" s="65"/>
      <c r="G92" s="24"/>
      <c r="H92" s="20"/>
      <c r="I92" s="20"/>
      <c r="J92" s="21"/>
      <c r="K92" s="44" t="str">
        <f>IF(J92="","",VLOOKUP(INT(J92+0.5),Curves!$A$6:$I$105,8,FALSE))</f>
        <v/>
      </c>
      <c r="L92" s="2" t="str">
        <f t="shared" si="4"/>
        <v/>
      </c>
      <c r="M92" s="44" t="str">
        <f>IF(J92="","",VLOOKUP(INT(J92+0.5),Curves!$A$6:$I$105,9,FALSE))</f>
        <v/>
      </c>
      <c r="N92" s="2" t="str">
        <f t="shared" si="5"/>
        <v/>
      </c>
    </row>
    <row r="93" spans="1:14" x14ac:dyDescent="0.35">
      <c r="A93">
        <v>88</v>
      </c>
      <c r="B93" s="28"/>
      <c r="C93" s="47"/>
      <c r="D93" s="65"/>
      <c r="E93" s="65"/>
      <c r="F93" s="65"/>
      <c r="G93" s="24"/>
      <c r="H93" s="20"/>
      <c r="I93" s="20"/>
      <c r="J93" s="21"/>
      <c r="K93" s="44" t="str">
        <f>IF(J93="","",VLOOKUP(INT(J93+0.5),Curves!$A$6:$I$105,8,FALSE))</f>
        <v/>
      </c>
      <c r="L93" s="2" t="str">
        <f t="shared" si="4"/>
        <v/>
      </c>
      <c r="M93" s="44" t="str">
        <f>IF(J93="","",VLOOKUP(INT(J93+0.5),Curves!$A$6:$I$105,9,FALSE))</f>
        <v/>
      </c>
      <c r="N93" s="2" t="str">
        <f t="shared" si="5"/>
        <v/>
      </c>
    </row>
    <row r="94" spans="1:14" x14ac:dyDescent="0.35">
      <c r="A94">
        <v>89</v>
      </c>
      <c r="B94" s="28"/>
      <c r="C94" s="47"/>
      <c r="D94" s="65"/>
      <c r="E94" s="65"/>
      <c r="F94" s="65"/>
      <c r="G94" s="24"/>
      <c r="H94" s="20"/>
      <c r="I94" s="20"/>
      <c r="J94" s="21"/>
      <c r="K94" s="44" t="str">
        <f>IF(J94="","",VLOOKUP(INT(J94+0.5),Curves!$A$6:$I$105,8,FALSE))</f>
        <v/>
      </c>
      <c r="L94" s="2" t="str">
        <f t="shared" si="4"/>
        <v/>
      </c>
      <c r="M94" s="44" t="str">
        <f>IF(J94="","",VLOOKUP(INT(J94+0.5),Curves!$A$6:$I$105,9,FALSE))</f>
        <v/>
      </c>
      <c r="N94" s="2" t="str">
        <f t="shared" si="5"/>
        <v/>
      </c>
    </row>
    <row r="95" spans="1:14" x14ac:dyDescent="0.35">
      <c r="A95">
        <v>90</v>
      </c>
      <c r="B95" s="28"/>
      <c r="C95" s="47"/>
      <c r="D95" s="65"/>
      <c r="E95" s="65"/>
      <c r="F95" s="65"/>
      <c r="G95" s="24"/>
      <c r="H95" s="20"/>
      <c r="I95" s="20"/>
      <c r="J95" s="21"/>
      <c r="K95" s="44" t="str">
        <f>IF(J95="","",VLOOKUP(INT(J95+0.5),Curves!$A$6:$I$105,8,FALSE))</f>
        <v/>
      </c>
      <c r="L95" s="2" t="str">
        <f t="shared" si="4"/>
        <v/>
      </c>
      <c r="M95" s="44" t="str">
        <f>IF(J95="","",VLOOKUP(INT(J95+0.5),Curves!$A$6:$I$105,9,FALSE))</f>
        <v/>
      </c>
      <c r="N95" s="2" t="str">
        <f t="shared" si="5"/>
        <v/>
      </c>
    </row>
    <row r="96" spans="1:14" x14ac:dyDescent="0.35">
      <c r="A96">
        <v>91</v>
      </c>
      <c r="B96" s="28"/>
      <c r="C96" s="47"/>
      <c r="D96" s="65"/>
      <c r="E96" s="65"/>
      <c r="F96" s="65"/>
      <c r="G96" s="24"/>
      <c r="H96" s="20"/>
      <c r="I96" s="20"/>
      <c r="J96" s="21"/>
      <c r="K96" s="44" t="str">
        <f>IF(J96="","",VLOOKUP(INT(J96+0.5),Curves!$A$6:$I$105,8,FALSE))</f>
        <v/>
      </c>
      <c r="L96" s="2" t="str">
        <f t="shared" si="4"/>
        <v/>
      </c>
      <c r="M96" s="44" t="str">
        <f>IF(J96="","",VLOOKUP(INT(J96+0.5),Curves!$A$6:$I$105,9,FALSE))</f>
        <v/>
      </c>
      <c r="N96" s="2" t="str">
        <f t="shared" si="5"/>
        <v/>
      </c>
    </row>
    <row r="97" spans="1:14" x14ac:dyDescent="0.35">
      <c r="A97">
        <v>92</v>
      </c>
      <c r="B97" s="28"/>
      <c r="C97" s="47"/>
      <c r="D97" s="65"/>
      <c r="E97" s="65"/>
      <c r="F97" s="65"/>
      <c r="G97" s="24"/>
      <c r="H97" s="20"/>
      <c r="I97" s="20"/>
      <c r="J97" s="21"/>
      <c r="K97" s="44" t="str">
        <f>IF(J97="","",VLOOKUP(INT(J97+0.5),Curves!$A$6:$I$105,8,FALSE))</f>
        <v/>
      </c>
      <c r="L97" s="2" t="str">
        <f t="shared" si="4"/>
        <v/>
      </c>
      <c r="M97" s="44" t="str">
        <f>IF(J97="","",VLOOKUP(INT(J97+0.5),Curves!$A$6:$I$105,9,FALSE))</f>
        <v/>
      </c>
      <c r="N97" s="2" t="str">
        <f t="shared" si="5"/>
        <v/>
      </c>
    </row>
    <row r="98" spans="1:14" x14ac:dyDescent="0.35">
      <c r="A98">
        <v>93</v>
      </c>
      <c r="B98" s="28"/>
      <c r="C98" s="47"/>
      <c r="D98" s="65"/>
      <c r="E98" s="65"/>
      <c r="F98" s="65"/>
      <c r="G98" s="24"/>
      <c r="H98" s="20"/>
      <c r="I98" s="20"/>
      <c r="J98" s="21"/>
      <c r="K98" s="44" t="str">
        <f>IF(J98="","",VLOOKUP(INT(J98+0.5),Curves!$A$6:$I$105,8,FALSE))</f>
        <v/>
      </c>
      <c r="L98" s="2" t="str">
        <f t="shared" si="4"/>
        <v/>
      </c>
      <c r="M98" s="44" t="str">
        <f>IF(J98="","",VLOOKUP(INT(J98+0.5),Curves!$A$6:$I$105,9,FALSE))</f>
        <v/>
      </c>
      <c r="N98" s="2" t="str">
        <f t="shared" si="5"/>
        <v/>
      </c>
    </row>
    <row r="99" spans="1:14" x14ac:dyDescent="0.35">
      <c r="A99">
        <v>94</v>
      </c>
      <c r="B99" s="28"/>
      <c r="C99" s="47"/>
      <c r="D99" s="65"/>
      <c r="E99" s="65"/>
      <c r="F99" s="65"/>
      <c r="G99" s="24"/>
      <c r="H99" s="20"/>
      <c r="I99" s="20"/>
      <c r="J99" s="21"/>
      <c r="K99" s="44" t="str">
        <f>IF(J99="","",VLOOKUP(INT(J99+0.5),Curves!$A$6:$I$105,8,FALSE))</f>
        <v/>
      </c>
      <c r="L99" s="2" t="str">
        <f t="shared" si="4"/>
        <v/>
      </c>
      <c r="M99" s="44" t="str">
        <f>IF(J99="","",VLOOKUP(INT(J99+0.5),Curves!$A$6:$I$105,9,FALSE))</f>
        <v/>
      </c>
      <c r="N99" s="2" t="str">
        <f t="shared" si="5"/>
        <v/>
      </c>
    </row>
    <row r="100" spans="1:14" x14ac:dyDescent="0.35">
      <c r="A100">
        <v>95</v>
      </c>
      <c r="B100" s="28"/>
      <c r="C100" s="47"/>
      <c r="D100" s="65"/>
      <c r="E100" s="65"/>
      <c r="F100" s="65"/>
      <c r="G100" s="24"/>
      <c r="H100" s="20"/>
      <c r="I100" s="20"/>
      <c r="J100" s="21"/>
      <c r="K100" s="44" t="str">
        <f>IF(J100="","",VLOOKUP(INT(J100+0.5),Curves!$A$6:$I$105,8,FALSE))</f>
        <v/>
      </c>
      <c r="L100" s="2" t="str">
        <f t="shared" si="4"/>
        <v/>
      </c>
      <c r="M100" s="44" t="str">
        <f>IF(J100="","",VLOOKUP(INT(J100+0.5),Curves!$A$6:$I$105,9,FALSE))</f>
        <v/>
      </c>
      <c r="N100" s="2" t="str">
        <f t="shared" si="5"/>
        <v/>
      </c>
    </row>
    <row r="101" spans="1:14" x14ac:dyDescent="0.35">
      <c r="A101">
        <v>96</v>
      </c>
      <c r="B101" s="28"/>
      <c r="C101" s="47"/>
      <c r="D101" s="65"/>
      <c r="E101" s="65"/>
      <c r="F101" s="65"/>
      <c r="G101" s="24"/>
      <c r="H101" s="20"/>
      <c r="I101" s="20"/>
      <c r="J101" s="21"/>
      <c r="K101" s="44" t="str">
        <f>IF(J101="","",VLOOKUP(INT(J101+0.5),Curves!$A$6:$I$105,8,FALSE))</f>
        <v/>
      </c>
      <c r="L101" s="2" t="str">
        <f t="shared" si="4"/>
        <v/>
      </c>
      <c r="M101" s="44" t="str">
        <f>IF(J101="","",VLOOKUP(INT(J101+0.5),Curves!$A$6:$I$105,9,FALSE))</f>
        <v/>
      </c>
      <c r="N101" s="2" t="str">
        <f t="shared" si="5"/>
        <v/>
      </c>
    </row>
    <row r="102" spans="1:14" x14ac:dyDescent="0.35">
      <c r="A102">
        <v>97</v>
      </c>
      <c r="B102" s="28"/>
      <c r="C102" s="47"/>
      <c r="D102" s="65"/>
      <c r="E102" s="65"/>
      <c r="F102" s="65"/>
      <c r="G102" s="24"/>
      <c r="H102" s="20"/>
      <c r="I102" s="20"/>
      <c r="J102" s="21"/>
      <c r="K102" s="44" t="str">
        <f>IF(J102="","",VLOOKUP(INT(J102+0.5),Curves!$A$6:$I$105,8,FALSE))</f>
        <v/>
      </c>
      <c r="L102" s="2" t="str">
        <f t="shared" si="4"/>
        <v/>
      </c>
      <c r="M102" s="44" t="str">
        <f>IF(J102="","",VLOOKUP(INT(J102+0.5),Curves!$A$6:$I$105,9,FALSE))</f>
        <v/>
      </c>
      <c r="N102" s="2" t="str">
        <f t="shared" si="5"/>
        <v/>
      </c>
    </row>
    <row r="103" spans="1:14" x14ac:dyDescent="0.35">
      <c r="A103">
        <v>98</v>
      </c>
      <c r="B103" s="28"/>
      <c r="C103" s="47"/>
      <c r="D103" s="65"/>
      <c r="E103" s="65"/>
      <c r="F103" s="65"/>
      <c r="G103" s="24"/>
      <c r="H103" s="20"/>
      <c r="I103" s="20"/>
      <c r="J103" s="21"/>
      <c r="K103" s="44" t="str">
        <f>IF(J103="","",VLOOKUP(INT(J103+0.5),Curves!$A$6:$I$105,8,FALSE))</f>
        <v/>
      </c>
      <c r="L103" s="2" t="str">
        <f t="shared" si="4"/>
        <v/>
      </c>
      <c r="M103" s="44" t="str">
        <f>IF(J103="","",VLOOKUP(INT(J103+0.5),Curves!$A$6:$I$105,9,FALSE))</f>
        <v/>
      </c>
      <c r="N103" s="2" t="str">
        <f t="shared" si="5"/>
        <v/>
      </c>
    </row>
    <row r="104" spans="1:14" x14ac:dyDescent="0.35">
      <c r="A104">
        <v>99</v>
      </c>
      <c r="B104" s="28"/>
      <c r="C104" s="47"/>
      <c r="D104" s="65"/>
      <c r="E104" s="65"/>
      <c r="F104" s="65"/>
      <c r="G104" s="24"/>
      <c r="H104" s="20"/>
      <c r="I104" s="20"/>
      <c r="J104" s="21"/>
      <c r="K104" s="44" t="str">
        <f>IF(J104="","",VLOOKUP(INT(J104+0.5),Curves!$A$6:$I$105,8,FALSE))</f>
        <v/>
      </c>
      <c r="L104" s="2" t="str">
        <f t="shared" si="4"/>
        <v/>
      </c>
      <c r="M104" s="44" t="str">
        <f>IF(J104="","",VLOOKUP(INT(J104+0.5),Curves!$A$6:$I$105,9,FALSE))</f>
        <v/>
      </c>
      <c r="N104" s="2" t="str">
        <f t="shared" si="5"/>
        <v/>
      </c>
    </row>
    <row r="105" spans="1:14" x14ac:dyDescent="0.35">
      <c r="A105">
        <v>100</v>
      </c>
      <c r="B105" s="28"/>
      <c r="C105" s="47"/>
      <c r="D105" s="65"/>
      <c r="E105" s="65"/>
      <c r="F105" s="65"/>
      <c r="G105" s="24"/>
      <c r="H105" s="20"/>
      <c r="I105" s="20"/>
      <c r="J105" s="21"/>
      <c r="K105" s="44" t="str">
        <f>IF(J105="","",VLOOKUP(INT(J105+0.5),Curves!$A$6:$I$105,8,FALSE))</f>
        <v/>
      </c>
      <c r="L105" s="2" t="str">
        <f t="shared" si="4"/>
        <v/>
      </c>
      <c r="M105" s="44" t="str">
        <f>IF(J105="","",VLOOKUP(INT(J105+0.5),Curves!$A$6:$I$105,9,FALSE))</f>
        <v/>
      </c>
      <c r="N105" s="2" t="str">
        <f t="shared" si="5"/>
        <v/>
      </c>
    </row>
    <row r="106" spans="1:14" x14ac:dyDescent="0.35">
      <c r="A106">
        <v>101</v>
      </c>
      <c r="B106" s="28"/>
      <c r="C106" s="47"/>
      <c r="D106" s="65"/>
      <c r="E106" s="65"/>
      <c r="F106" s="65"/>
      <c r="G106" s="24"/>
      <c r="H106" s="20"/>
      <c r="I106" s="20"/>
      <c r="J106" s="21"/>
      <c r="K106" s="44" t="str">
        <f>IF(J106="","",VLOOKUP(INT(J106+0.5),Curves!$A$6:$I$105,8,FALSE))</f>
        <v/>
      </c>
      <c r="L106" s="2" t="str">
        <f t="shared" si="4"/>
        <v/>
      </c>
      <c r="M106" s="44" t="str">
        <f>IF(J106="","",VLOOKUP(INT(J106+0.5),Curves!$A$6:$I$105,9,FALSE))</f>
        <v/>
      </c>
      <c r="N106" s="2" t="str">
        <f t="shared" si="5"/>
        <v/>
      </c>
    </row>
    <row r="107" spans="1:14" x14ac:dyDescent="0.35">
      <c r="A107">
        <v>102</v>
      </c>
      <c r="B107" s="28"/>
      <c r="C107" s="47"/>
      <c r="D107" s="65"/>
      <c r="E107" s="65"/>
      <c r="F107" s="65"/>
      <c r="G107" s="24"/>
      <c r="H107" s="20"/>
      <c r="I107" s="20"/>
      <c r="J107" s="21"/>
      <c r="K107" s="44" t="str">
        <f>IF(J107="","",VLOOKUP(INT(J107+0.5),Curves!$A$6:$I$105,8,FALSE))</f>
        <v/>
      </c>
      <c r="L107" s="2" t="str">
        <f t="shared" si="4"/>
        <v/>
      </c>
      <c r="M107" s="44" t="str">
        <f>IF(J107="","",VLOOKUP(INT(J107+0.5),Curves!$A$6:$I$105,9,FALSE))</f>
        <v/>
      </c>
      <c r="N107" s="2" t="str">
        <f t="shared" si="5"/>
        <v/>
      </c>
    </row>
    <row r="108" spans="1:14" x14ac:dyDescent="0.35">
      <c r="A108">
        <v>103</v>
      </c>
      <c r="B108" s="28"/>
      <c r="C108" s="47"/>
      <c r="D108" s="65"/>
      <c r="E108" s="65"/>
      <c r="F108" s="65"/>
      <c r="G108" s="24"/>
      <c r="H108" s="20"/>
      <c r="I108" s="20"/>
      <c r="J108" s="21"/>
      <c r="K108" s="44" t="str">
        <f>IF(J108="","",VLOOKUP(INT(J108+0.5),Curves!$A$6:$I$105,8,FALSE))</f>
        <v/>
      </c>
      <c r="L108" s="2" t="str">
        <f t="shared" si="4"/>
        <v/>
      </c>
      <c r="M108" s="44" t="str">
        <f>IF(J108="","",VLOOKUP(INT(J108+0.5),Curves!$A$6:$I$105,9,FALSE))</f>
        <v/>
      </c>
      <c r="N108" s="2" t="str">
        <f t="shared" si="5"/>
        <v/>
      </c>
    </row>
    <row r="109" spans="1:14" x14ac:dyDescent="0.35">
      <c r="A109">
        <v>104</v>
      </c>
      <c r="B109" s="28"/>
      <c r="C109" s="47"/>
      <c r="D109" s="65"/>
      <c r="E109" s="65"/>
      <c r="F109" s="65"/>
      <c r="G109" s="24"/>
      <c r="H109" s="20"/>
      <c r="I109" s="20"/>
      <c r="J109" s="21"/>
      <c r="K109" s="44" t="str">
        <f>IF(J109="","",VLOOKUP(INT(J109+0.5),Curves!$A$6:$I$105,8,FALSE))</f>
        <v/>
      </c>
      <c r="L109" s="2" t="str">
        <f t="shared" si="4"/>
        <v/>
      </c>
      <c r="M109" s="44" t="str">
        <f>IF(J109="","",VLOOKUP(INT(J109+0.5),Curves!$A$6:$I$105,9,FALSE))</f>
        <v/>
      </c>
      <c r="N109" s="2" t="str">
        <f t="shared" si="5"/>
        <v/>
      </c>
    </row>
    <row r="110" spans="1:14" x14ac:dyDescent="0.35">
      <c r="A110">
        <v>105</v>
      </c>
      <c r="B110" s="28"/>
      <c r="C110" s="47"/>
      <c r="D110" s="65"/>
      <c r="E110" s="65"/>
      <c r="F110" s="65"/>
      <c r="G110" s="24"/>
      <c r="H110" s="20"/>
      <c r="I110" s="20"/>
      <c r="J110" s="21"/>
      <c r="K110" s="44" t="str">
        <f>IF(J110="","",VLOOKUP(INT(J110+0.5),Curves!$A$6:$I$105,8,FALSE))</f>
        <v/>
      </c>
      <c r="L110" s="2" t="str">
        <f t="shared" si="4"/>
        <v/>
      </c>
      <c r="M110" s="44" t="str">
        <f>IF(J110="","",VLOOKUP(INT(J110+0.5),Curves!$A$6:$I$105,9,FALSE))</f>
        <v/>
      </c>
      <c r="N110" s="2" t="str">
        <f t="shared" si="5"/>
        <v/>
      </c>
    </row>
    <row r="111" spans="1:14" x14ac:dyDescent="0.35">
      <c r="A111">
        <v>106</v>
      </c>
      <c r="B111" s="28"/>
      <c r="C111" s="47"/>
      <c r="D111" s="65"/>
      <c r="E111" s="65"/>
      <c r="F111" s="65"/>
      <c r="G111" s="24"/>
      <c r="H111" s="20"/>
      <c r="I111" s="20"/>
      <c r="J111" s="21"/>
      <c r="K111" s="44" t="str">
        <f>IF(J111="","",VLOOKUP(INT(J111+0.5),Curves!$A$6:$I$105,8,FALSE))</f>
        <v/>
      </c>
      <c r="L111" s="2" t="str">
        <f t="shared" si="4"/>
        <v/>
      </c>
      <c r="M111" s="44" t="str">
        <f>IF(J111="","",VLOOKUP(INT(J111+0.5),Curves!$A$6:$I$105,9,FALSE))</f>
        <v/>
      </c>
      <c r="N111" s="2" t="str">
        <f t="shared" si="5"/>
        <v/>
      </c>
    </row>
    <row r="112" spans="1:14" x14ac:dyDescent="0.35">
      <c r="A112">
        <v>107</v>
      </c>
      <c r="B112" s="28"/>
      <c r="C112" s="47"/>
      <c r="D112" s="65"/>
      <c r="E112" s="65"/>
      <c r="F112" s="65"/>
      <c r="G112" s="24"/>
      <c r="H112" s="20"/>
      <c r="I112" s="20"/>
      <c r="J112" s="21"/>
      <c r="K112" s="44" t="str">
        <f>IF(J112="","",VLOOKUP(INT(J112+0.5),Curves!$A$6:$I$105,8,FALSE))</f>
        <v/>
      </c>
      <c r="L112" s="2" t="str">
        <f t="shared" si="4"/>
        <v/>
      </c>
      <c r="M112" s="44" t="str">
        <f>IF(J112="","",VLOOKUP(INT(J112+0.5),Curves!$A$6:$I$105,9,FALSE))</f>
        <v/>
      </c>
      <c r="N112" s="2" t="str">
        <f t="shared" si="5"/>
        <v/>
      </c>
    </row>
    <row r="113" spans="1:14" x14ac:dyDescent="0.35">
      <c r="A113">
        <v>108</v>
      </c>
      <c r="B113" s="28"/>
      <c r="C113" s="47"/>
      <c r="D113" s="65"/>
      <c r="E113" s="65"/>
      <c r="F113" s="65"/>
      <c r="G113" s="24"/>
      <c r="H113" s="20"/>
      <c r="I113" s="20"/>
      <c r="J113" s="21"/>
      <c r="K113" s="44" t="str">
        <f>IF(J113="","",VLOOKUP(INT(J113+0.5),Curves!$A$6:$I$105,8,FALSE))</f>
        <v/>
      </c>
      <c r="L113" s="2" t="str">
        <f t="shared" si="4"/>
        <v/>
      </c>
      <c r="M113" s="44" t="str">
        <f>IF(J113="","",VLOOKUP(INT(J113+0.5),Curves!$A$6:$I$105,9,FALSE))</f>
        <v/>
      </c>
      <c r="N113" s="2" t="str">
        <f t="shared" si="5"/>
        <v/>
      </c>
    </row>
    <row r="114" spans="1:14" x14ac:dyDescent="0.35">
      <c r="A114">
        <v>109</v>
      </c>
      <c r="B114" s="28"/>
      <c r="C114" s="47"/>
      <c r="D114" s="65"/>
      <c r="E114" s="65"/>
      <c r="F114" s="65"/>
      <c r="G114" s="24"/>
      <c r="H114" s="20"/>
      <c r="I114" s="20"/>
      <c r="J114" s="21"/>
      <c r="K114" s="44" t="str">
        <f>IF(J114="","",VLOOKUP(INT(J114+0.5),Curves!$A$6:$I$105,8,FALSE))</f>
        <v/>
      </c>
      <c r="L114" s="2" t="str">
        <f t="shared" si="4"/>
        <v/>
      </c>
      <c r="M114" s="44" t="str">
        <f>IF(J114="","",VLOOKUP(INT(J114+0.5),Curves!$A$6:$I$105,9,FALSE))</f>
        <v/>
      </c>
      <c r="N114" s="2" t="str">
        <f t="shared" si="5"/>
        <v/>
      </c>
    </row>
    <row r="115" spans="1:14" x14ac:dyDescent="0.35">
      <c r="A115">
        <v>110</v>
      </c>
      <c r="B115" s="28"/>
      <c r="C115" s="47"/>
      <c r="D115" s="65"/>
      <c r="E115" s="65"/>
      <c r="F115" s="65"/>
      <c r="G115" s="24"/>
      <c r="H115" s="20"/>
      <c r="I115" s="20"/>
      <c r="J115" s="21"/>
      <c r="K115" s="44" t="str">
        <f>IF(J115="","",VLOOKUP(INT(J115+0.5),Curves!$A$6:$I$105,8,FALSE))</f>
        <v/>
      </c>
      <c r="L115" s="2" t="str">
        <f t="shared" si="4"/>
        <v/>
      </c>
      <c r="M115" s="44" t="str">
        <f>IF(J115="","",VLOOKUP(INT(J115+0.5),Curves!$A$6:$I$105,9,FALSE))</f>
        <v/>
      </c>
      <c r="N115" s="2" t="str">
        <f t="shared" si="5"/>
        <v/>
      </c>
    </row>
    <row r="116" spans="1:14" x14ac:dyDescent="0.35">
      <c r="A116">
        <v>111</v>
      </c>
      <c r="B116" s="28"/>
      <c r="C116" s="47"/>
      <c r="D116" s="65"/>
      <c r="E116" s="65"/>
      <c r="F116" s="65"/>
      <c r="G116" s="24"/>
      <c r="H116" s="20"/>
      <c r="I116" s="20"/>
      <c r="J116" s="21"/>
      <c r="K116" s="44" t="str">
        <f>IF(J116="","",VLOOKUP(INT(J116+0.5),Curves!$A$6:$I$105,8,FALSE))</f>
        <v/>
      </c>
      <c r="L116" s="2" t="str">
        <f t="shared" si="4"/>
        <v/>
      </c>
      <c r="M116" s="44" t="str">
        <f>IF(J116="","",VLOOKUP(INT(J116+0.5),Curves!$A$6:$I$105,9,FALSE))</f>
        <v/>
      </c>
      <c r="N116" s="2" t="str">
        <f t="shared" si="5"/>
        <v/>
      </c>
    </row>
    <row r="117" spans="1:14" x14ac:dyDescent="0.35">
      <c r="A117">
        <v>112</v>
      </c>
      <c r="B117" s="28"/>
      <c r="C117" s="47"/>
      <c r="D117" s="65"/>
      <c r="E117" s="65"/>
      <c r="F117" s="65"/>
      <c r="G117" s="24"/>
      <c r="H117" s="20"/>
      <c r="I117" s="20"/>
      <c r="J117" s="21"/>
      <c r="K117" s="44" t="str">
        <f>IF(J117="","",VLOOKUP(INT(J117+0.5),Curves!$A$6:$I$105,8,FALSE))</f>
        <v/>
      </c>
      <c r="L117" s="2" t="str">
        <f t="shared" si="4"/>
        <v/>
      </c>
      <c r="M117" s="44" t="str">
        <f>IF(J117="","",VLOOKUP(INT(J117+0.5),Curves!$A$6:$I$105,9,FALSE))</f>
        <v/>
      </c>
      <c r="N117" s="2" t="str">
        <f t="shared" si="5"/>
        <v/>
      </c>
    </row>
    <row r="118" spans="1:14" x14ac:dyDescent="0.35">
      <c r="A118">
        <v>113</v>
      </c>
      <c r="B118" s="28"/>
      <c r="C118" s="47"/>
      <c r="D118" s="65"/>
      <c r="E118" s="65"/>
      <c r="F118" s="65"/>
      <c r="G118" s="24"/>
      <c r="H118" s="20"/>
      <c r="I118" s="20"/>
      <c r="J118" s="21"/>
      <c r="K118" s="44" t="str">
        <f>IF(J118="","",VLOOKUP(INT(J118+0.5),Curves!$A$6:$I$105,8,FALSE))</f>
        <v/>
      </c>
      <c r="L118" s="2" t="str">
        <f t="shared" si="4"/>
        <v/>
      </c>
      <c r="M118" s="44" t="str">
        <f>IF(J118="","",VLOOKUP(INT(J118+0.5),Curves!$A$6:$I$105,9,FALSE))</f>
        <v/>
      </c>
      <c r="N118" s="2" t="str">
        <f t="shared" si="5"/>
        <v/>
      </c>
    </row>
    <row r="119" spans="1:14" x14ac:dyDescent="0.35">
      <c r="A119">
        <v>114</v>
      </c>
      <c r="B119" s="28"/>
      <c r="C119" s="47"/>
      <c r="D119" s="65"/>
      <c r="E119" s="65"/>
      <c r="F119" s="65"/>
      <c r="G119" s="24"/>
      <c r="H119" s="20"/>
      <c r="I119" s="20"/>
      <c r="J119" s="21"/>
      <c r="K119" s="44" t="str">
        <f>IF(J119="","",VLOOKUP(INT(J119+0.5),Curves!$A$6:$I$105,8,FALSE))</f>
        <v/>
      </c>
      <c r="L119" s="2" t="str">
        <f t="shared" si="4"/>
        <v/>
      </c>
      <c r="M119" s="44" t="str">
        <f>IF(J119="","",VLOOKUP(INT(J119+0.5),Curves!$A$6:$I$105,9,FALSE))</f>
        <v/>
      </c>
      <c r="N119" s="2" t="str">
        <f t="shared" si="5"/>
        <v/>
      </c>
    </row>
    <row r="120" spans="1:14" x14ac:dyDescent="0.35">
      <c r="A120">
        <v>115</v>
      </c>
      <c r="B120" s="28"/>
      <c r="C120" s="47"/>
      <c r="D120" s="65"/>
      <c r="E120" s="65"/>
      <c r="F120" s="65"/>
      <c r="G120" s="24"/>
      <c r="H120" s="20"/>
      <c r="I120" s="20"/>
      <c r="J120" s="21"/>
      <c r="K120" s="44" t="str">
        <f>IF(J120="","",VLOOKUP(INT(J120+0.5),Curves!$A$6:$I$105,8,FALSE))</f>
        <v/>
      </c>
      <c r="L120" s="2" t="str">
        <f t="shared" si="4"/>
        <v/>
      </c>
      <c r="M120" s="44" t="str">
        <f>IF(J120="","",VLOOKUP(INT(J120+0.5),Curves!$A$6:$I$105,9,FALSE))</f>
        <v/>
      </c>
      <c r="N120" s="2" t="str">
        <f t="shared" si="5"/>
        <v/>
      </c>
    </row>
    <row r="121" spans="1:14" x14ac:dyDescent="0.35">
      <c r="A121">
        <v>116</v>
      </c>
      <c r="B121" s="28"/>
      <c r="C121" s="47"/>
      <c r="D121" s="65"/>
      <c r="E121" s="65"/>
      <c r="F121" s="65"/>
      <c r="G121" s="24"/>
      <c r="H121" s="20"/>
      <c r="I121" s="20"/>
      <c r="J121" s="21"/>
      <c r="K121" s="44" t="str">
        <f>IF(J121="","",VLOOKUP(INT(J121+0.5),Curves!$A$6:$I$105,8,FALSE))</f>
        <v/>
      </c>
      <c r="L121" s="2" t="str">
        <f t="shared" si="4"/>
        <v/>
      </c>
      <c r="M121" s="44" t="str">
        <f>IF(J121="","",VLOOKUP(INT(J121+0.5),Curves!$A$6:$I$105,9,FALSE))</f>
        <v/>
      </c>
      <c r="N121" s="2" t="str">
        <f t="shared" si="5"/>
        <v/>
      </c>
    </row>
    <row r="122" spans="1:14" x14ac:dyDescent="0.35">
      <c r="A122">
        <v>117</v>
      </c>
      <c r="B122" s="28"/>
      <c r="C122" s="47"/>
      <c r="D122" s="65"/>
      <c r="E122" s="65"/>
      <c r="F122" s="65"/>
      <c r="G122" s="24"/>
      <c r="H122" s="20"/>
      <c r="I122" s="20"/>
      <c r="J122" s="21"/>
      <c r="K122" s="44" t="str">
        <f>IF(J122="","",VLOOKUP(INT(J122+0.5),Curves!$A$6:$I$105,8,FALSE))</f>
        <v/>
      </c>
      <c r="L122" s="2" t="str">
        <f t="shared" si="4"/>
        <v/>
      </c>
      <c r="M122" s="44" t="str">
        <f>IF(J122="","",VLOOKUP(INT(J122+0.5),Curves!$A$6:$I$105,9,FALSE))</f>
        <v/>
      </c>
      <c r="N122" s="2" t="str">
        <f t="shared" si="5"/>
        <v/>
      </c>
    </row>
    <row r="123" spans="1:14" x14ac:dyDescent="0.35">
      <c r="A123">
        <v>118</v>
      </c>
      <c r="B123" s="28"/>
      <c r="C123" s="47"/>
      <c r="D123" s="65"/>
      <c r="E123" s="65"/>
      <c r="F123" s="65"/>
      <c r="G123" s="24"/>
      <c r="H123" s="20"/>
      <c r="I123" s="20"/>
      <c r="J123" s="21"/>
      <c r="K123" s="44" t="str">
        <f>IF(J123="","",VLOOKUP(INT(J123+0.5),Curves!$A$6:$I$105,8,FALSE))</f>
        <v/>
      </c>
      <c r="L123" s="2" t="str">
        <f t="shared" si="4"/>
        <v/>
      </c>
      <c r="M123" s="44" t="str">
        <f>IF(J123="","",VLOOKUP(INT(J123+0.5),Curves!$A$6:$I$105,9,FALSE))</f>
        <v/>
      </c>
      <c r="N123" s="2" t="str">
        <f t="shared" si="5"/>
        <v/>
      </c>
    </row>
    <row r="124" spans="1:14" x14ac:dyDescent="0.35">
      <c r="A124">
        <v>119</v>
      </c>
      <c r="B124" s="28"/>
      <c r="C124" s="47"/>
      <c r="D124" s="65"/>
      <c r="E124" s="65"/>
      <c r="F124" s="65"/>
      <c r="G124" s="24"/>
      <c r="H124" s="20"/>
      <c r="I124" s="20"/>
      <c r="J124" s="21"/>
      <c r="K124" s="44" t="str">
        <f>IF(J124="","",VLOOKUP(INT(J124+0.5),Curves!$A$6:$I$105,8,FALSE))</f>
        <v/>
      </c>
      <c r="L124" s="2" t="str">
        <f t="shared" si="4"/>
        <v/>
      </c>
      <c r="M124" s="44" t="str">
        <f>IF(J124="","",VLOOKUP(INT(J124+0.5),Curves!$A$6:$I$105,9,FALSE))</f>
        <v/>
      </c>
      <c r="N124" s="2" t="str">
        <f t="shared" si="5"/>
        <v/>
      </c>
    </row>
    <row r="125" spans="1:14" x14ac:dyDescent="0.35">
      <c r="A125">
        <v>120</v>
      </c>
      <c r="B125" s="28"/>
      <c r="C125" s="47"/>
      <c r="D125" s="65"/>
      <c r="E125" s="65"/>
      <c r="F125" s="65"/>
      <c r="G125" s="24"/>
      <c r="H125" s="20"/>
      <c r="I125" s="20"/>
      <c r="J125" s="21"/>
      <c r="K125" s="44" t="str">
        <f>IF(J125="","",VLOOKUP(INT(J125+0.5),Curves!$A$6:$I$105,8,FALSE))</f>
        <v/>
      </c>
      <c r="L125" s="2" t="str">
        <f t="shared" si="4"/>
        <v/>
      </c>
      <c r="M125" s="44" t="str">
        <f>IF(J125="","",VLOOKUP(INT(J125+0.5),Curves!$A$6:$I$105,9,FALSE))</f>
        <v/>
      </c>
      <c r="N125" s="2" t="str">
        <f t="shared" si="5"/>
        <v/>
      </c>
    </row>
    <row r="126" spans="1:14" x14ac:dyDescent="0.35">
      <c r="H126" s="25">
        <f>SUM(H6:H125)</f>
        <v>0</v>
      </c>
      <c r="I126" s="27">
        <f>SUM(I6:I125)</f>
        <v>0</v>
      </c>
      <c r="J126" s="19"/>
      <c r="K126" s="46" t="s">
        <v>63</v>
      </c>
      <c r="L126" s="27">
        <f>SUM(L6:L125)</f>
        <v>0</v>
      </c>
      <c r="M126" s="46" t="s">
        <v>63</v>
      </c>
      <c r="N126" s="27">
        <f>SUM(N6:N125)</f>
        <v>0</v>
      </c>
    </row>
    <row r="127" spans="1:14" ht="8.25" customHeight="1" x14ac:dyDescent="0.35">
      <c r="J127" s="19"/>
      <c r="K127" s="46"/>
      <c r="M127" s="46"/>
    </row>
    <row r="128" spans="1:14" x14ac:dyDescent="0.35">
      <c r="E128" s="45"/>
      <c r="I128" s="45" t="s">
        <v>64</v>
      </c>
      <c r="L128" s="46" t="s">
        <v>65</v>
      </c>
      <c r="N128" s="46" t="s">
        <v>66</v>
      </c>
    </row>
    <row r="129" spans="2:14" x14ac:dyDescent="0.35">
      <c r="E129" s="75" t="s">
        <v>67</v>
      </c>
      <c r="I129" s="45" t="s">
        <v>68</v>
      </c>
      <c r="L129" s="45" t="s">
        <v>69</v>
      </c>
      <c r="N129" s="45" t="s">
        <v>70</v>
      </c>
    </row>
    <row r="133" spans="2:14" x14ac:dyDescent="0.35">
      <c r="B133" s="59" t="s">
        <v>71</v>
      </c>
    </row>
    <row r="134" spans="2:14" x14ac:dyDescent="0.35">
      <c r="B134" t="s">
        <v>72</v>
      </c>
    </row>
    <row r="135" spans="2:14" x14ac:dyDescent="0.35">
      <c r="B135" t="s">
        <v>73</v>
      </c>
    </row>
    <row r="136" spans="2:14" x14ac:dyDescent="0.35">
      <c r="B136" t="s">
        <v>74</v>
      </c>
    </row>
    <row r="137" spans="2:14" x14ac:dyDescent="0.35">
      <c r="B137" t="s">
        <v>75</v>
      </c>
    </row>
    <row r="138" spans="2:14" x14ac:dyDescent="0.35">
      <c r="B138" t="s">
        <v>76</v>
      </c>
    </row>
    <row r="139" spans="2:14" x14ac:dyDescent="0.35">
      <c r="B139" t="s">
        <v>77</v>
      </c>
    </row>
    <row r="140" spans="2:14" x14ac:dyDescent="0.35">
      <c r="B140" t="s">
        <v>78</v>
      </c>
    </row>
    <row r="141" spans="2:14" x14ac:dyDescent="0.35">
      <c r="B141" t="s">
        <v>79</v>
      </c>
    </row>
    <row r="142" spans="2:14" x14ac:dyDescent="0.35">
      <c r="B142" t="s">
        <v>80</v>
      </c>
    </row>
  </sheetData>
  <sheetProtection algorithmName="SHA-512" hashValue="u54M5IXYWZMTNnKEQv9FMNd8E9TytCSbPgV7kyTJDsO61Qq7ISTdwL+diam9vZ08L7n8lPulMydBHmJZoqQFrg==" saltValue="yVMpbtwXJ+hX3uruu1D9ZQ==" spinCount="100000" sheet="1" objects="1" scenarios="1"/>
  <dataValidations count="1">
    <dataValidation type="list" allowBlank="1" showInputMessage="1" showErrorMessage="1" sqref="C6:C125" xr:uid="{00000000-0002-0000-0100-000000000000}">
      <formula1>$B$134:$B$142</formula1>
    </dataValidation>
  </dataValidations>
  <pageMargins left="0.7" right="0.7" top="0.75" bottom="0.75" header="0.3" footer="0.3"/>
  <pageSetup paperSize="9" orientation="portrait" r:id="rId1"/>
  <ignoredErrors>
    <ignoredError sqref="K6:K25 M6:M2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2:W110"/>
  <sheetViews>
    <sheetView showGridLines="0" workbookViewId="0">
      <selection activeCell="F10" sqref="F10"/>
    </sheetView>
  </sheetViews>
  <sheetFormatPr defaultColWidth="9.1796875" defaultRowHeight="14.5" x14ac:dyDescent="0.35"/>
  <cols>
    <col min="1" max="1" width="7.1796875" customWidth="1"/>
    <col min="2" max="2" width="12" customWidth="1"/>
    <col min="3" max="3" width="12.26953125" customWidth="1"/>
    <col min="4" max="4" width="11" customWidth="1"/>
    <col min="5" max="5" width="10" customWidth="1"/>
    <col min="6" max="6" width="11.453125" customWidth="1"/>
    <col min="7" max="7" width="3.453125" customWidth="1"/>
    <col min="8" max="9" width="14.26953125" customWidth="1"/>
    <col min="10" max="10" width="14.453125" customWidth="1"/>
    <col min="11" max="11" width="4.1796875" customWidth="1"/>
    <col min="12" max="12" width="14.453125" customWidth="1"/>
    <col min="13" max="13" width="3.453125" customWidth="1"/>
    <col min="14" max="14" width="26.453125" customWidth="1"/>
    <col min="15" max="15" width="2.7265625" customWidth="1"/>
    <col min="16" max="16" width="15" customWidth="1"/>
    <col min="17" max="17" width="2.7265625" customWidth="1"/>
    <col min="18" max="18" width="28" customWidth="1"/>
    <col min="19" max="19" width="9.54296875" customWidth="1"/>
    <col min="20" max="20" width="4" customWidth="1"/>
    <col min="21" max="21" width="10.453125" customWidth="1"/>
    <col min="22" max="22" width="15.81640625" bestFit="1" customWidth="1"/>
  </cols>
  <sheetData>
    <row r="2" spans="1:23" ht="18.5" x14ac:dyDescent="0.45">
      <c r="B2" s="76" t="s">
        <v>81</v>
      </c>
      <c r="C2" s="22"/>
      <c r="L2" s="26"/>
    </row>
    <row r="3" spans="1:23" ht="15.5" x14ac:dyDescent="0.35">
      <c r="B3" s="22"/>
      <c r="C3" s="22"/>
    </row>
    <row r="4" spans="1:23" ht="18.75" customHeight="1" x14ac:dyDescent="0.35">
      <c r="B4" s="57" t="s">
        <v>82</v>
      </c>
      <c r="C4" s="57" t="s">
        <v>83</v>
      </c>
    </row>
    <row r="5" spans="1:23" x14ac:dyDescent="0.35">
      <c r="B5" s="1"/>
      <c r="C5" s="64">
        <f>IF(B5="",0,IRR(C9:C109))</f>
        <v>0</v>
      </c>
      <c r="E5" s="23"/>
      <c r="N5" s="17"/>
    </row>
    <row r="6" spans="1:23" ht="42.75" customHeight="1" x14ac:dyDescent="0.35">
      <c r="H6" s="6" t="s">
        <v>84</v>
      </c>
      <c r="I6" s="6" t="s">
        <v>82</v>
      </c>
      <c r="J6" s="6" t="s">
        <v>85</v>
      </c>
    </row>
    <row r="7" spans="1:23" ht="22.5" customHeight="1" x14ac:dyDescent="0.35">
      <c r="A7" s="7" t="s">
        <v>86</v>
      </c>
      <c r="B7" s="2">
        <f>SUM(B10:B109)</f>
        <v>0</v>
      </c>
      <c r="C7" s="138" t="s">
        <v>87</v>
      </c>
      <c r="D7" s="139"/>
      <c r="E7" s="139"/>
      <c r="F7" s="140"/>
      <c r="H7" s="33">
        <f>SUM(H10:H109)</f>
        <v>0</v>
      </c>
      <c r="I7" s="33">
        <f>SUM(I10:I109)</f>
        <v>0</v>
      </c>
      <c r="J7" s="33">
        <f t="shared" ref="J7" si="0">SUM(J10:J109)</f>
        <v>0</v>
      </c>
      <c r="L7" s="6" t="s">
        <v>88</v>
      </c>
    </row>
    <row r="8" spans="1:23" ht="42" customHeight="1" x14ac:dyDescent="0.35">
      <c r="A8" s="57" t="s">
        <v>3</v>
      </c>
      <c r="B8" s="57" t="s">
        <v>89</v>
      </c>
      <c r="C8" s="57" t="s">
        <v>90</v>
      </c>
      <c r="D8" s="57" t="s">
        <v>91</v>
      </c>
      <c r="E8" s="57" t="s">
        <v>92</v>
      </c>
      <c r="F8" s="57" t="s">
        <v>93</v>
      </c>
      <c r="H8" s="57" t="s">
        <v>94</v>
      </c>
      <c r="I8" s="57" t="s">
        <v>94</v>
      </c>
      <c r="J8" s="57" t="s">
        <v>94</v>
      </c>
      <c r="L8" s="57" t="s">
        <v>94</v>
      </c>
      <c r="N8" s="137" t="s">
        <v>95</v>
      </c>
      <c r="O8" s="137"/>
      <c r="P8" s="137"/>
      <c r="Q8" s="137"/>
      <c r="R8" s="137"/>
      <c r="S8" s="137"/>
      <c r="T8" s="137"/>
      <c r="U8" s="137"/>
    </row>
    <row r="9" spans="1:23" hidden="1" x14ac:dyDescent="0.35">
      <c r="A9" s="57">
        <v>0</v>
      </c>
      <c r="B9" s="52">
        <f>-B5</f>
        <v>0</v>
      </c>
      <c r="C9" s="53">
        <f>B9</f>
        <v>0</v>
      </c>
      <c r="D9" s="54"/>
      <c r="E9" s="54"/>
      <c r="F9" s="54"/>
      <c r="H9" s="57"/>
      <c r="I9" s="57"/>
      <c r="J9" s="57"/>
      <c r="L9" s="57"/>
      <c r="N9" s="55"/>
      <c r="O9" s="55"/>
      <c r="P9" s="55"/>
      <c r="Q9" s="55"/>
      <c r="R9" s="55"/>
      <c r="S9" s="55"/>
      <c r="T9" s="55"/>
      <c r="U9" s="55"/>
    </row>
    <row r="10" spans="1:23" ht="15" thickBot="1" x14ac:dyDescent="0.4">
      <c r="A10" s="8">
        <v>1</v>
      </c>
      <c r="B10" s="1"/>
      <c r="C10" s="56">
        <f>B10/(1+Curves!K6)^A10</f>
        <v>0</v>
      </c>
      <c r="D10" s="29">
        <f>E10+Curves!H6</f>
        <v>4.9221999998672342E-2</v>
      </c>
      <c r="E10" s="29">
        <f>(1+Curves!K6)*(1+C$5)-1</f>
        <v>3.3569999998720235E-2</v>
      </c>
      <c r="F10" s="29">
        <f>E10-Curves!I6</f>
        <v>1.6799999998771544E-2</v>
      </c>
      <c r="H10" s="2">
        <f t="shared" ref="H10:J41" si="1">$B10/(1+D10)^$A10</f>
        <v>0</v>
      </c>
      <c r="I10" s="2">
        <f t="shared" si="1"/>
        <v>0</v>
      </c>
      <c r="J10" s="2">
        <f t="shared" si="1"/>
        <v>0</v>
      </c>
      <c r="K10" s="30"/>
      <c r="L10" s="2">
        <f>I7</f>
        <v>0</v>
      </c>
      <c r="P10" s="3"/>
      <c r="Q10" s="3"/>
      <c r="R10" s="3"/>
      <c r="S10" s="3"/>
    </row>
    <row r="11" spans="1:23" ht="15" thickBot="1" x14ac:dyDescent="0.4">
      <c r="A11" s="8">
        <f>A10+1</f>
        <v>2</v>
      </c>
      <c r="B11" s="1"/>
      <c r="C11" s="56">
        <f>B11/(1+Curves!K7)^A11</f>
        <v>0</v>
      </c>
      <c r="D11" s="29">
        <f>E11+Curves!H7</f>
        <v>4.1550999999985017E-2</v>
      </c>
      <c r="E11" s="29">
        <f>(1+Curves!K7)*(1+C$5)-1</f>
        <v>2.6900000000004365E-2</v>
      </c>
      <c r="F11" s="29">
        <f>E11-Curves!I7</f>
        <v>1.3295500000022331E-2</v>
      </c>
      <c r="H11" s="2">
        <f t="shared" si="1"/>
        <v>0</v>
      </c>
      <c r="I11" s="2">
        <f t="shared" si="1"/>
        <v>0</v>
      </c>
      <c r="J11" s="2">
        <f t="shared" si="1"/>
        <v>0</v>
      </c>
      <c r="K11" s="30"/>
      <c r="L11" s="2">
        <f t="shared" ref="L11:L74" si="2">L10-I10</f>
        <v>0</v>
      </c>
      <c r="P11" s="4" t="s">
        <v>96</v>
      </c>
      <c r="Q11" s="3"/>
      <c r="R11" s="13" t="s">
        <v>97</v>
      </c>
      <c r="S11" s="5" t="s">
        <v>98</v>
      </c>
      <c r="T11" s="3"/>
      <c r="U11" s="4" t="s">
        <v>99</v>
      </c>
      <c r="V11" s="3"/>
      <c r="W11" s="3"/>
    </row>
    <row r="12" spans="1:23" ht="26" thickBot="1" x14ac:dyDescent="0.4">
      <c r="A12" s="8">
        <f t="shared" ref="A12:A75" si="3">A11+1</f>
        <v>3</v>
      </c>
      <c r="B12" s="1"/>
      <c r="C12" s="56">
        <f>B12/(1+Curves!K8)^A12</f>
        <v>0</v>
      </c>
      <c r="D12" s="29">
        <f>E12+Curves!H8</f>
        <v>3.7785199999983678E-2</v>
      </c>
      <c r="E12" s="29">
        <f>(1+Curves!K8)*(1+C$5)-1</f>
        <v>2.4390000000004353E-2</v>
      </c>
      <c r="F12" s="29">
        <f>E12-Curves!I8</f>
        <v>1.2669200000022441E-2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30"/>
      <c r="L12" s="2">
        <f t="shared" si="2"/>
        <v>0</v>
      </c>
      <c r="N12" s="57" t="s">
        <v>100</v>
      </c>
      <c r="P12" s="31">
        <f>I7</f>
        <v>0</v>
      </c>
      <c r="Q12" s="3"/>
      <c r="R12" s="12"/>
      <c r="S12" s="11"/>
      <c r="T12" s="3"/>
      <c r="U12" s="35" t="str">
        <f>IF(I7,SUMPRODUCT(A10:A109,I10:I109)/I7,"-")</f>
        <v>-</v>
      </c>
    </row>
    <row r="13" spans="1:23" ht="27" customHeight="1" thickBot="1" x14ac:dyDescent="0.4">
      <c r="A13" s="8">
        <f t="shared" si="3"/>
        <v>4</v>
      </c>
      <c r="B13" s="1"/>
      <c r="C13" s="56">
        <f>B13/(1+Curves!K9)^A13</f>
        <v>0</v>
      </c>
      <c r="D13" s="29">
        <f>E13+Curves!H9</f>
        <v>3.6007999999978564E-2</v>
      </c>
      <c r="E13" s="29">
        <f>(1+Curves!K9)*(1+C$5)-1</f>
        <v>2.3499999999999854E-2</v>
      </c>
      <c r="F13" s="29">
        <f>E13-Curves!I9</f>
        <v>1.2900000000017897E-2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30"/>
      <c r="L13" s="2">
        <f t="shared" si="2"/>
        <v>0</v>
      </c>
      <c r="N13" s="57" t="s">
        <v>101</v>
      </c>
      <c r="P13" s="31">
        <f>H7</f>
        <v>0</v>
      </c>
      <c r="Q13" s="3"/>
      <c r="R13" s="31">
        <f t="shared" ref="R13:R14" si="4">P13-$P$12</f>
        <v>0</v>
      </c>
      <c r="S13" s="34" t="str">
        <f t="shared" ref="S13:S14" si="5">IF($P$12,R13/$P$12,"-")</f>
        <v>-</v>
      </c>
      <c r="T13" s="3"/>
      <c r="U13" s="35" t="str">
        <f>IF(H7,SUMPRODUCT(A10:A109,H10:H109)/H7,"-")</f>
        <v>-</v>
      </c>
      <c r="V13" s="3"/>
      <c r="W13" s="3"/>
    </row>
    <row r="14" spans="1:23" ht="26" thickBot="1" x14ac:dyDescent="0.4">
      <c r="A14" s="8">
        <f t="shared" si="3"/>
        <v>5</v>
      </c>
      <c r="B14" s="1"/>
      <c r="C14" s="56">
        <f>B14/(1+Curves!K10)^A14</f>
        <v>0</v>
      </c>
      <c r="D14" s="29">
        <f>E14+Curves!H10</f>
        <v>3.5010999999977886E-2</v>
      </c>
      <c r="E14" s="29">
        <f>(1+Curves!K10)*(1+C$5)-1</f>
        <v>2.3229999999996087E-2</v>
      </c>
      <c r="F14" s="29">
        <f>E14-Curves!I10</f>
        <v>1.3376800000011308E-2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30"/>
      <c r="L14" s="2">
        <f t="shared" si="2"/>
        <v>0</v>
      </c>
      <c r="N14" s="57" t="s">
        <v>102</v>
      </c>
      <c r="P14" s="32">
        <f>J7</f>
        <v>0</v>
      </c>
      <c r="Q14" s="3"/>
      <c r="R14" s="32">
        <f t="shared" si="4"/>
        <v>0</v>
      </c>
      <c r="S14" s="34" t="str">
        <f t="shared" si="5"/>
        <v>-</v>
      </c>
      <c r="T14" s="3"/>
      <c r="U14" s="36" t="str">
        <f>IF(J7,SUMPRODUCT(A10:A109,J10:J109)/J7,"-")</f>
        <v>-</v>
      </c>
      <c r="W14" s="3"/>
    </row>
    <row r="15" spans="1:23" x14ac:dyDescent="0.35">
      <c r="A15" s="8">
        <f t="shared" si="3"/>
        <v>6</v>
      </c>
      <c r="B15" s="1"/>
      <c r="C15" s="56">
        <f>B15/(1+Curves!K11)^A15</f>
        <v>0</v>
      </c>
      <c r="D15" s="29">
        <f>E15+Curves!H11</f>
        <v>3.4493999999976106E-2</v>
      </c>
      <c r="E15" s="29">
        <f>(1+Curves!K11)*(1+C$5)-1</f>
        <v>2.3209999999993514E-2</v>
      </c>
      <c r="F15" s="29">
        <f>E15-Curves!I11</f>
        <v>1.4096000000007575E-2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30"/>
      <c r="L15" s="2">
        <f t="shared" si="2"/>
        <v>0</v>
      </c>
      <c r="P15" s="3"/>
      <c r="Q15" s="3"/>
      <c r="R15" s="3"/>
      <c r="U15" s="37"/>
      <c r="V15" s="3"/>
      <c r="W15" s="3"/>
    </row>
    <row r="16" spans="1:23" ht="25" x14ac:dyDescent="0.35">
      <c r="A16" s="8">
        <f t="shared" si="3"/>
        <v>7</v>
      </c>
      <c r="B16" s="1"/>
      <c r="C16" s="56">
        <f>B16/(1+Curves!K12)^A16</f>
        <v>0</v>
      </c>
      <c r="D16" s="29">
        <f>E16+Curves!H12</f>
        <v>3.4080199999975136E-2</v>
      </c>
      <c r="E16" s="29">
        <f>(1+Curves!K12)*(1+C$5)-1</f>
        <v>2.3309999999991726E-2</v>
      </c>
      <c r="F16" s="29">
        <f>E16-Curves!I12</f>
        <v>1.4737800000004932E-2</v>
      </c>
      <c r="H16" s="2">
        <f t="shared" si="1"/>
        <v>0</v>
      </c>
      <c r="I16" s="2">
        <f t="shared" si="1"/>
        <v>0</v>
      </c>
      <c r="J16" s="2">
        <f t="shared" si="1"/>
        <v>0</v>
      </c>
      <c r="K16" s="30"/>
      <c r="L16" s="2">
        <f t="shared" si="2"/>
        <v>0</v>
      </c>
      <c r="N16" s="57" t="s">
        <v>103</v>
      </c>
      <c r="P16" s="33">
        <f>$B$7</f>
        <v>0</v>
      </c>
      <c r="Q16" s="3"/>
      <c r="R16" s="3"/>
      <c r="S16" s="3"/>
      <c r="T16" s="3"/>
      <c r="U16" s="38" t="str">
        <f>IF(B7,SUMPRODUCT(A10:A109,B10:B109)/B7,"-")</f>
        <v>-</v>
      </c>
      <c r="V16" s="3"/>
      <c r="W16" s="3"/>
    </row>
    <row r="17" spans="1:23" x14ac:dyDescent="0.35">
      <c r="A17" s="8">
        <f t="shared" si="3"/>
        <v>8</v>
      </c>
      <c r="B17" s="1"/>
      <c r="C17" s="56">
        <f>B17/(1+Curves!K13)^A17</f>
        <v>0</v>
      </c>
      <c r="D17" s="29">
        <f>E17+Curves!H13</f>
        <v>3.393339999997419E-2</v>
      </c>
      <c r="E17" s="29">
        <f>(1+Curves!K13)*(1+C$5)-1</f>
        <v>2.3489999999989575E-2</v>
      </c>
      <c r="F17" s="29">
        <f>E17-Curves!I13</f>
        <v>1.5490800000001359E-2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30"/>
      <c r="L17" s="2">
        <f t="shared" si="2"/>
        <v>0</v>
      </c>
      <c r="V17" s="3"/>
      <c r="W17" s="3"/>
    </row>
    <row r="18" spans="1:23" x14ac:dyDescent="0.35">
      <c r="A18" s="8">
        <f t="shared" si="3"/>
        <v>9</v>
      </c>
      <c r="B18" s="1"/>
      <c r="C18" s="56">
        <f>B18/(1+Curves!K14)^A18</f>
        <v>0</v>
      </c>
      <c r="D18" s="29">
        <f>E18+Curves!H14</f>
        <v>3.3699999999988288E-2</v>
      </c>
      <c r="E18" s="29">
        <f>(1+Curves!K14)*(1+C$5)-1</f>
        <v>2.3699999999988286E-2</v>
      </c>
      <c r="F18" s="29">
        <f>E18-Curves!I14</f>
        <v>1.6298099999998705E-2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30"/>
      <c r="L18" s="2">
        <f t="shared" si="2"/>
        <v>0</v>
      </c>
      <c r="V18" s="9"/>
      <c r="W18" s="3"/>
    </row>
    <row r="19" spans="1:23" x14ac:dyDescent="0.35">
      <c r="A19" s="8">
        <f t="shared" si="3"/>
        <v>10</v>
      </c>
      <c r="B19" s="1"/>
      <c r="C19" s="56">
        <f>B19/(1+Curves!K15)^A19</f>
        <v>0</v>
      </c>
      <c r="D19" s="29">
        <f>E19+Curves!H15</f>
        <v>3.3929999999986908E-2</v>
      </c>
      <c r="E19" s="29">
        <f>(1+Curves!K15)*(1+C$5)-1</f>
        <v>2.3929999999986906E-2</v>
      </c>
      <c r="F19" s="29">
        <f>E19-Curves!I15</f>
        <v>1.6902299999996897E-2</v>
      </c>
      <c r="H19" s="2">
        <f t="shared" si="1"/>
        <v>0</v>
      </c>
      <c r="I19" s="2">
        <f t="shared" si="1"/>
        <v>0</v>
      </c>
      <c r="J19" s="2">
        <f t="shared" si="1"/>
        <v>0</v>
      </c>
      <c r="K19" s="30"/>
      <c r="L19" s="2">
        <f t="shared" si="2"/>
        <v>0</v>
      </c>
      <c r="W19" s="3"/>
    </row>
    <row r="20" spans="1:23" x14ac:dyDescent="0.35">
      <c r="A20" s="8">
        <f t="shared" si="3"/>
        <v>11</v>
      </c>
      <c r="B20" s="1"/>
      <c r="C20" s="56">
        <f>B20/(1+Curves!K16)^A20</f>
        <v>0</v>
      </c>
      <c r="D20" s="29">
        <f>E20+Curves!H16</f>
        <v>3.4229999999981546E-2</v>
      </c>
      <c r="E20" s="29">
        <f>(1+Curves!K16)*(1+C$5)-1</f>
        <v>2.4229999999981544E-2</v>
      </c>
      <c r="F20" s="29">
        <f>E20-Curves!I16</f>
        <v>1.7371999999990506E-2</v>
      </c>
      <c r="H20" s="2">
        <f t="shared" si="1"/>
        <v>0</v>
      </c>
      <c r="I20" s="2">
        <f t="shared" si="1"/>
        <v>0</v>
      </c>
      <c r="J20" s="2">
        <f t="shared" si="1"/>
        <v>0</v>
      </c>
      <c r="K20" s="30"/>
      <c r="L20" s="2">
        <f t="shared" si="2"/>
        <v>0</v>
      </c>
    </row>
    <row r="21" spans="1:23" x14ac:dyDescent="0.35">
      <c r="A21" s="8">
        <f t="shared" si="3"/>
        <v>12</v>
      </c>
      <c r="B21" s="1"/>
      <c r="C21" s="56">
        <f>B21/(1+Curves!K17)^A21</f>
        <v>0</v>
      </c>
      <c r="D21" s="29">
        <f>E21+Curves!H17</f>
        <v>3.4389999999989256E-2</v>
      </c>
      <c r="E21" s="29">
        <f>(1+Curves!K17)*(1+C$5)-1</f>
        <v>2.4389999999989254E-2</v>
      </c>
      <c r="F21" s="29">
        <f>E21-Curves!I17</f>
        <v>1.7696799999998142E-2</v>
      </c>
      <c r="H21" s="2">
        <f t="shared" si="1"/>
        <v>0</v>
      </c>
      <c r="I21" s="2">
        <f t="shared" si="1"/>
        <v>0</v>
      </c>
      <c r="J21" s="2">
        <f t="shared" si="1"/>
        <v>0</v>
      </c>
      <c r="K21" s="30"/>
      <c r="L21" s="2">
        <f t="shared" si="2"/>
        <v>0</v>
      </c>
    </row>
    <row r="22" spans="1:23" x14ac:dyDescent="0.35">
      <c r="A22" s="8">
        <f t="shared" si="3"/>
        <v>13</v>
      </c>
      <c r="B22" s="1"/>
      <c r="C22" s="56">
        <f>B22/(1+Curves!K18)^A22</f>
        <v>0</v>
      </c>
      <c r="D22" s="29">
        <f>E22+Curves!H18</f>
        <v>3.4549999999989194E-2</v>
      </c>
      <c r="E22" s="29">
        <f>(1+Curves!K18)*(1+C$5)-1</f>
        <v>2.4549999999989192E-2</v>
      </c>
      <c r="F22" s="29">
        <f>E22-Curves!I18</f>
        <v>1.803999999999709E-2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30"/>
      <c r="L22" s="2">
        <f t="shared" si="2"/>
        <v>0</v>
      </c>
    </row>
    <row r="23" spans="1:23" x14ac:dyDescent="0.35">
      <c r="A23" s="8">
        <f t="shared" si="3"/>
        <v>14</v>
      </c>
      <c r="B23" s="1"/>
      <c r="C23" s="56">
        <f>B23/(1+Curves!K19)^A23</f>
        <v>0</v>
      </c>
      <c r="D23" s="29">
        <f>E23+Curves!H19</f>
        <v>3.4669999999991312E-2</v>
      </c>
      <c r="E23" s="29">
        <f>(1+Curves!K19)*(1+C$5)-1</f>
        <v>2.466999999999131E-2</v>
      </c>
      <c r="F23" s="29">
        <f>E23-Curves!I19</f>
        <v>1.8134799999998109E-2</v>
      </c>
      <c r="H23" s="2">
        <f t="shared" si="1"/>
        <v>0</v>
      </c>
      <c r="I23" s="2">
        <f t="shared" si="1"/>
        <v>0</v>
      </c>
      <c r="J23" s="2">
        <f t="shared" si="1"/>
        <v>0</v>
      </c>
      <c r="K23" s="30"/>
      <c r="L23" s="2">
        <f t="shared" si="2"/>
        <v>0</v>
      </c>
    </row>
    <row r="24" spans="1:23" x14ac:dyDescent="0.35">
      <c r="A24" s="8">
        <f t="shared" si="3"/>
        <v>15</v>
      </c>
      <c r="B24" s="1"/>
      <c r="C24" s="56">
        <f>B24/(1+Curves!K20)^A24</f>
        <v>0</v>
      </c>
      <c r="D24" s="29">
        <f>E24+Curves!H20</f>
        <v>3.4699999999995727E-2</v>
      </c>
      <c r="E24" s="29">
        <f>(1+Curves!K20)*(1+C$5)-1</f>
        <v>2.4699999999995725E-2</v>
      </c>
      <c r="F24" s="29">
        <f>E24-Curves!I20</f>
        <v>1.8403600000001179E-2</v>
      </c>
      <c r="H24" s="2">
        <f t="shared" si="1"/>
        <v>0</v>
      </c>
      <c r="I24" s="2">
        <f t="shared" si="1"/>
        <v>0</v>
      </c>
      <c r="J24" s="2">
        <f t="shared" si="1"/>
        <v>0</v>
      </c>
      <c r="K24" s="30"/>
      <c r="L24" s="2">
        <f t="shared" si="2"/>
        <v>0</v>
      </c>
    </row>
    <row r="25" spans="1:23" x14ac:dyDescent="0.35">
      <c r="A25" s="8">
        <f t="shared" si="3"/>
        <v>16</v>
      </c>
      <c r="B25" s="1"/>
      <c r="C25" s="56">
        <f>B25/(1+Curves!K21)^A25</f>
        <v>0</v>
      </c>
      <c r="D25" s="29">
        <f>E25+Curves!H21</f>
        <v>3.4600000000000401E-2</v>
      </c>
      <c r="E25" s="29">
        <f>(1+Curves!K21)*(1+C$5)-1</f>
        <v>2.4600000000000399E-2</v>
      </c>
      <c r="F25" s="29">
        <f>E25-Curves!I21</f>
        <v>1.8105294518099127E-2</v>
      </c>
      <c r="H25" s="2">
        <f t="shared" si="1"/>
        <v>0</v>
      </c>
      <c r="I25" s="2">
        <f t="shared" si="1"/>
        <v>0</v>
      </c>
      <c r="J25" s="2">
        <f t="shared" si="1"/>
        <v>0</v>
      </c>
      <c r="K25" s="30"/>
      <c r="L25" s="2">
        <f t="shared" si="2"/>
        <v>0</v>
      </c>
    </row>
    <row r="26" spans="1:23" x14ac:dyDescent="0.35">
      <c r="A26" s="8">
        <f t="shared" si="3"/>
        <v>17</v>
      </c>
      <c r="B26" s="1"/>
      <c r="C26" s="56">
        <f>B26/(1+Curves!K22)^A26</f>
        <v>0</v>
      </c>
      <c r="D26" s="29">
        <f>E26+Curves!H22</f>
        <v>3.4450000000001861E-2</v>
      </c>
      <c r="E26" s="29">
        <f>(1+Curves!K22)*(1+C$5)-1</f>
        <v>2.4450000000001859E-2</v>
      </c>
      <c r="F26" s="29">
        <f>E26-Curves!I22</f>
        <v>1.8004994014951297E-2</v>
      </c>
      <c r="H26" s="2">
        <f t="shared" si="1"/>
        <v>0</v>
      </c>
      <c r="I26" s="2">
        <f t="shared" si="1"/>
        <v>0</v>
      </c>
      <c r="J26" s="2">
        <f t="shared" si="1"/>
        <v>0</v>
      </c>
      <c r="K26" s="30"/>
      <c r="L26" s="2">
        <f t="shared" si="2"/>
        <v>0</v>
      </c>
    </row>
    <row r="27" spans="1:23" x14ac:dyDescent="0.35">
      <c r="A27" s="8">
        <f t="shared" si="3"/>
        <v>18</v>
      </c>
      <c r="B27" s="1"/>
      <c r="C27" s="56">
        <f>B27/(1+Curves!K23)^A27</f>
        <v>0</v>
      </c>
      <c r="D27" s="29">
        <f>E27+Curves!H23</f>
        <v>3.4280000000002302E-2</v>
      </c>
      <c r="E27" s="29">
        <f>(1+Curves!K23)*(1+C$5)-1</f>
        <v>2.42800000000023E-2</v>
      </c>
      <c r="F27" s="29">
        <f>E27-Curves!I23</f>
        <v>1.7886062756903999E-2</v>
      </c>
      <c r="H27" s="2">
        <f t="shared" si="1"/>
        <v>0</v>
      </c>
      <c r="I27" s="2">
        <f t="shared" si="1"/>
        <v>0</v>
      </c>
      <c r="J27" s="2">
        <f t="shared" si="1"/>
        <v>0</v>
      </c>
      <c r="K27" s="30"/>
      <c r="L27" s="2">
        <f t="shared" si="2"/>
        <v>0</v>
      </c>
    </row>
    <row r="28" spans="1:23" x14ac:dyDescent="0.35">
      <c r="A28" s="8">
        <f t="shared" si="3"/>
        <v>19</v>
      </c>
      <c r="B28" s="1"/>
      <c r="C28" s="56">
        <f>B28/(1+Curves!K24)^A28</f>
        <v>0</v>
      </c>
      <c r="D28" s="29">
        <f>E28+Curves!H24</f>
        <v>3.4140000000002051E-2</v>
      </c>
      <c r="E28" s="29">
        <f>(1+Curves!K24)*(1+C$5)-1</f>
        <v>2.4140000000002049E-2</v>
      </c>
      <c r="F28" s="29">
        <f>E28-Curves!I24</f>
        <v>1.7561671735036127E-2</v>
      </c>
      <c r="H28" s="2">
        <f t="shared" si="1"/>
        <v>0</v>
      </c>
      <c r="I28" s="2">
        <f t="shared" si="1"/>
        <v>0</v>
      </c>
      <c r="J28" s="2">
        <f t="shared" si="1"/>
        <v>0</v>
      </c>
      <c r="K28" s="30"/>
      <c r="L28" s="2">
        <f t="shared" si="2"/>
        <v>0</v>
      </c>
    </row>
    <row r="29" spans="1:23" x14ac:dyDescent="0.35">
      <c r="A29" s="8">
        <f t="shared" si="3"/>
        <v>20</v>
      </c>
      <c r="B29" s="1"/>
      <c r="C29" s="56">
        <f>B29/(1+Curves!K25)^A29</f>
        <v>0</v>
      </c>
      <c r="D29" s="29">
        <f>E29+Curves!H25</f>
        <v>3.4060000000001082E-2</v>
      </c>
      <c r="E29" s="29">
        <f>(1+Curves!K25)*(1+C$5)-1</f>
        <v>2.4060000000001081E-2</v>
      </c>
      <c r="F29" s="29">
        <f>E29-Curves!I25</f>
        <v>1.7508900000005042E-2</v>
      </c>
      <c r="H29" s="2">
        <f t="shared" si="1"/>
        <v>0</v>
      </c>
      <c r="I29" s="2">
        <f t="shared" si="1"/>
        <v>0</v>
      </c>
      <c r="J29" s="2">
        <f t="shared" si="1"/>
        <v>0</v>
      </c>
      <c r="K29" s="30"/>
      <c r="L29" s="2">
        <f t="shared" si="2"/>
        <v>0</v>
      </c>
    </row>
    <row r="30" spans="1:23" x14ac:dyDescent="0.35">
      <c r="A30" s="8">
        <f t="shared" si="3"/>
        <v>21</v>
      </c>
      <c r="B30" s="1"/>
      <c r="C30" s="56">
        <f>B30/(1+Curves!K26)^A30</f>
        <v>0</v>
      </c>
      <c r="D30" s="29">
        <f>E30+Curves!H26</f>
        <v>3.3773885071206371E-2</v>
      </c>
      <c r="E30" s="29">
        <f>(1+Curves!K26)*(1+C$5)-1</f>
        <v>2.3773885071206369E-2</v>
      </c>
      <c r="F30" s="29">
        <f>E30-Curves!I26</f>
        <v>1.725808459350596E-2</v>
      </c>
      <c r="H30" s="2">
        <f t="shared" si="1"/>
        <v>0</v>
      </c>
      <c r="I30" s="2">
        <f t="shared" si="1"/>
        <v>0</v>
      </c>
      <c r="J30" s="2">
        <f t="shared" si="1"/>
        <v>0</v>
      </c>
      <c r="K30" s="30"/>
      <c r="L30" s="2">
        <f t="shared" si="2"/>
        <v>0</v>
      </c>
    </row>
    <row r="31" spans="1:23" x14ac:dyDescent="0.35">
      <c r="A31" s="8">
        <f t="shared" si="3"/>
        <v>22</v>
      </c>
      <c r="B31" s="1"/>
      <c r="C31" s="56">
        <f>B31/(1+Curves!K27)^A31</f>
        <v>0</v>
      </c>
      <c r="D31" s="29">
        <f>E31+Curves!H27</f>
        <v>3.3513849959133639E-2</v>
      </c>
      <c r="E31" s="29">
        <f>(1+Curves!K27)*(1+C$5)-1</f>
        <v>2.3513849959133637E-2</v>
      </c>
      <c r="F31" s="29">
        <f>E31-Curves!I27</f>
        <v>1.7016036249700196E-2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30"/>
      <c r="L31" s="2">
        <f t="shared" si="2"/>
        <v>0</v>
      </c>
    </row>
    <row r="32" spans="1:23" x14ac:dyDescent="0.35">
      <c r="A32" s="8">
        <f t="shared" si="3"/>
        <v>23</v>
      </c>
      <c r="B32" s="1"/>
      <c r="C32" s="56">
        <f>B32/(1+Curves!K28)^A32</f>
        <v>0</v>
      </c>
      <c r="D32" s="29">
        <f>E32+Curves!H28</f>
        <v>3.3276484279149525E-2</v>
      </c>
      <c r="E32" s="29">
        <f>(1+Curves!K28)*(1+C$5)-1</f>
        <v>2.3276484279149523E-2</v>
      </c>
      <c r="F32" s="29">
        <f>E32-Curves!I28</f>
        <v>1.6783816003084692E-2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30"/>
      <c r="L32" s="2">
        <f t="shared" si="2"/>
        <v>0</v>
      </c>
    </row>
    <row r="33" spans="1:12" x14ac:dyDescent="0.35">
      <c r="A33" s="8">
        <f t="shared" si="3"/>
        <v>24</v>
      </c>
      <c r="B33" s="1"/>
      <c r="C33" s="56">
        <f>B33/(1+Curves!K29)^A33</f>
        <v>0</v>
      </c>
      <c r="D33" s="29">
        <f>E33+Curves!H29</f>
        <v>3.3058947431012779E-2</v>
      </c>
      <c r="E33" s="29">
        <f>(1+Curves!K29)*(1+C$5)-1</f>
        <v>2.3058947431012777E-2</v>
      </c>
      <c r="F33" s="29">
        <f>E33-Curves!I29</f>
        <v>1.6562008118865049E-2</v>
      </c>
      <c r="H33" s="2">
        <f t="shared" si="1"/>
        <v>0</v>
      </c>
      <c r="I33" s="2">
        <f t="shared" si="1"/>
        <v>0</v>
      </c>
      <c r="J33" s="2">
        <f t="shared" si="1"/>
        <v>0</v>
      </c>
      <c r="K33" s="30"/>
      <c r="L33" s="2">
        <f t="shared" si="2"/>
        <v>0</v>
      </c>
    </row>
    <row r="34" spans="1:12" x14ac:dyDescent="0.35">
      <c r="A34" s="8">
        <f t="shared" si="3"/>
        <v>25</v>
      </c>
      <c r="B34" s="1"/>
      <c r="C34" s="56">
        <f>B34/(1+Curves!K30)^A34</f>
        <v>0</v>
      </c>
      <c r="D34" s="29">
        <f>E34+Curves!H30</f>
        <v>3.2858854375284345E-2</v>
      </c>
      <c r="E34" s="29">
        <f>(1+Curves!K30)*(1+C$5)-1</f>
        <v>2.2858854375284343E-2</v>
      </c>
      <c r="F34" s="29">
        <f>E34-Curves!I30</f>
        <v>1.6350862357207445E-2</v>
      </c>
      <c r="H34" s="2">
        <f t="shared" si="1"/>
        <v>0</v>
      </c>
      <c r="I34" s="2">
        <f t="shared" si="1"/>
        <v>0</v>
      </c>
      <c r="J34" s="2">
        <f t="shared" si="1"/>
        <v>0</v>
      </c>
      <c r="K34" s="30"/>
      <c r="L34" s="2">
        <f t="shared" si="2"/>
        <v>0</v>
      </c>
    </row>
    <row r="35" spans="1:12" x14ac:dyDescent="0.35">
      <c r="A35" s="8">
        <f t="shared" si="3"/>
        <v>26</v>
      </c>
      <c r="B35" s="1"/>
      <c r="C35" s="56">
        <f>B35/(1+Curves!K31)^A35</f>
        <v>0</v>
      </c>
      <c r="D35" s="29">
        <f>E35+Curves!H31</f>
        <v>3.2611398913075178E-2</v>
      </c>
      <c r="E35" s="29">
        <f>(1+Curves!K31)*(1+C$5)-1</f>
        <v>2.2611398913075176E-2</v>
      </c>
      <c r="F35" s="29">
        <f>E35-Curves!I31</f>
        <v>1.608760585230818E-2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30"/>
      <c r="L35" s="2">
        <f t="shared" si="2"/>
        <v>0</v>
      </c>
    </row>
    <row r="36" spans="1:12" x14ac:dyDescent="0.35">
      <c r="A36" s="8">
        <f t="shared" si="3"/>
        <v>27</v>
      </c>
      <c r="B36" s="1"/>
      <c r="C36" s="56">
        <f>B36/(1+Curves!K32)^A36</f>
        <v>0</v>
      </c>
      <c r="D36" s="29">
        <f>E36+Curves!H32</f>
        <v>3.2382326863657378E-2</v>
      </c>
      <c r="E36" s="29">
        <f>(1+Curves!K32)*(1+C$5)-1</f>
        <v>2.2382326863657376E-2</v>
      </c>
      <c r="F36" s="29">
        <f>E36-Curves!I32</f>
        <v>1.583955648109164E-2</v>
      </c>
      <c r="H36" s="2">
        <f t="shared" si="1"/>
        <v>0</v>
      </c>
      <c r="I36" s="2">
        <f t="shared" si="1"/>
        <v>0</v>
      </c>
      <c r="J36" s="2">
        <f t="shared" si="1"/>
        <v>0</v>
      </c>
      <c r="K36" s="30"/>
      <c r="L36" s="2">
        <f t="shared" si="2"/>
        <v>0</v>
      </c>
    </row>
    <row r="37" spans="1:12" x14ac:dyDescent="0.35">
      <c r="A37" s="8">
        <f t="shared" si="3"/>
        <v>28</v>
      </c>
      <c r="B37" s="1"/>
      <c r="C37" s="56">
        <f>B37/(1+Curves!K33)^A37</f>
        <v>0</v>
      </c>
      <c r="D37" s="29">
        <f>E37+Curves!H33</f>
        <v>3.2169663050460422E-2</v>
      </c>
      <c r="E37" s="29">
        <f>(1+Curves!K33)*(1+C$5)-1</f>
        <v>2.216966305046042E-2</v>
      </c>
      <c r="F37" s="29">
        <f>E37-Curves!I33</f>
        <v>1.560595508196613E-2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30"/>
      <c r="L37" s="2">
        <f t="shared" si="2"/>
        <v>0</v>
      </c>
    </row>
    <row r="38" spans="1:12" x14ac:dyDescent="0.35">
      <c r="A38" s="8">
        <f t="shared" si="3"/>
        <v>29</v>
      </c>
      <c r="B38" s="1"/>
      <c r="C38" s="56">
        <f>B38/(1+Curves!K34)^A38</f>
        <v>0</v>
      </c>
      <c r="D38" s="29">
        <f>E38+Curves!H34</f>
        <v>3.1971705472207727E-2</v>
      </c>
      <c r="E38" s="29">
        <f>(1+Curves!K34)*(1+C$5)-1</f>
        <v>2.1971705472207725E-2</v>
      </c>
      <c r="F38" s="29">
        <f>E38-Curves!I34</f>
        <v>1.5386039319491063E-2</v>
      </c>
      <c r="H38" s="2">
        <f t="shared" si="1"/>
        <v>0</v>
      </c>
      <c r="I38" s="2">
        <f t="shared" si="1"/>
        <v>0</v>
      </c>
      <c r="J38" s="2">
        <f t="shared" si="1"/>
        <v>0</v>
      </c>
      <c r="K38" s="30"/>
      <c r="L38" s="2">
        <f t="shared" si="2"/>
        <v>0</v>
      </c>
    </row>
    <row r="39" spans="1:12" x14ac:dyDescent="0.35">
      <c r="A39" s="8">
        <f t="shared" si="3"/>
        <v>30</v>
      </c>
      <c r="B39" s="1"/>
      <c r="C39" s="56">
        <f>B39/(1+Curves!K35)^A39</f>
        <v>0</v>
      </c>
      <c r="D39" s="29">
        <f>E39+Curves!H35</f>
        <v>3.1786979654731644E-2</v>
      </c>
      <c r="E39" s="29">
        <f>(1+Curves!K35)*(1+C$5)-1</f>
        <v>2.1786979654731642E-2</v>
      </c>
      <c r="F39" s="29">
        <f>E39-Curves!I35</f>
        <v>1.5179058873195112E-2</v>
      </c>
      <c r="H39" s="2">
        <f t="shared" si="1"/>
        <v>0</v>
      </c>
      <c r="I39" s="2">
        <f t="shared" si="1"/>
        <v>0</v>
      </c>
      <c r="J39" s="2">
        <f t="shared" si="1"/>
        <v>0</v>
      </c>
      <c r="K39" s="30"/>
      <c r="L39" s="2">
        <f t="shared" si="2"/>
        <v>0</v>
      </c>
    </row>
    <row r="40" spans="1:12" x14ac:dyDescent="0.35">
      <c r="A40" s="8">
        <f t="shared" si="3"/>
        <v>31</v>
      </c>
      <c r="B40" s="1"/>
      <c r="C40" s="56">
        <f>B40/(1+Curves!K36)^A40</f>
        <v>0</v>
      </c>
      <c r="D40" s="29">
        <f>E40+Curves!H36</f>
        <v>3.1553173196614541E-2</v>
      </c>
      <c r="E40" s="29">
        <f>(1+Curves!K36)*(1+C$5)-1</f>
        <v>2.1553173196614539E-2</v>
      </c>
      <c r="F40" s="29">
        <f>E40-Curves!I36</f>
        <v>1.4923256762045284E-2</v>
      </c>
      <c r="H40" s="2">
        <f t="shared" si="1"/>
        <v>0</v>
      </c>
      <c r="I40" s="2">
        <f t="shared" si="1"/>
        <v>0</v>
      </c>
      <c r="J40" s="2">
        <f t="shared" si="1"/>
        <v>0</v>
      </c>
      <c r="K40" s="30"/>
      <c r="L40" s="2">
        <f t="shared" si="2"/>
        <v>0</v>
      </c>
    </row>
    <row r="41" spans="1:12" x14ac:dyDescent="0.35">
      <c r="A41" s="8">
        <f t="shared" si="3"/>
        <v>32</v>
      </c>
      <c r="B41" s="1"/>
      <c r="C41" s="56">
        <f>B41/(1+Curves!K37)^A41</f>
        <v>0</v>
      </c>
      <c r="D41" s="29">
        <f>E41+Curves!H37</f>
        <v>3.1334028231100979E-2</v>
      </c>
      <c r="E41" s="29">
        <f>(1+Curves!K37)*(1+C$5)-1</f>
        <v>2.1334028231100977E-2</v>
      </c>
      <c r="F41" s="29">
        <f>E41-Curves!I37</f>
        <v>1.4682798010594668E-2</v>
      </c>
      <c r="H41" s="2">
        <f t="shared" si="1"/>
        <v>0</v>
      </c>
      <c r="I41" s="2">
        <f t="shared" si="1"/>
        <v>0</v>
      </c>
      <c r="J41" s="2">
        <f t="shared" si="1"/>
        <v>0</v>
      </c>
      <c r="K41" s="30"/>
      <c r="L41" s="2">
        <f t="shared" si="2"/>
        <v>0</v>
      </c>
    </row>
    <row r="42" spans="1:12" x14ac:dyDescent="0.35">
      <c r="A42" s="8">
        <f t="shared" si="3"/>
        <v>33</v>
      </c>
      <c r="B42" s="1"/>
      <c r="C42" s="56">
        <f>B42/(1+Curves!K38)^A42</f>
        <v>0</v>
      </c>
      <c r="D42" s="29">
        <f>E42+Curves!H38</f>
        <v>3.1128207602694628E-2</v>
      </c>
      <c r="E42" s="29">
        <f>(1+Curves!K38)*(1+C$5)-1</f>
        <v>2.1128207602694626E-2</v>
      </c>
      <c r="F42" s="29">
        <f>E42-Curves!I38</f>
        <v>1.4456664010212551E-2</v>
      </c>
      <c r="H42" s="2">
        <f t="shared" ref="H42:J73" si="6">$B42/(1+D42)^$A42</f>
        <v>0</v>
      </c>
      <c r="I42" s="2">
        <f t="shared" si="6"/>
        <v>0</v>
      </c>
      <c r="J42" s="2">
        <f t="shared" si="6"/>
        <v>0</v>
      </c>
      <c r="K42" s="30"/>
      <c r="L42" s="2">
        <f t="shared" si="2"/>
        <v>0</v>
      </c>
    </row>
    <row r="43" spans="1:12" x14ac:dyDescent="0.35">
      <c r="A43" s="8">
        <f t="shared" si="3"/>
        <v>34</v>
      </c>
      <c r="B43" s="1"/>
      <c r="C43" s="56">
        <f>B43/(1+Curves!K39)^A43</f>
        <v>0</v>
      </c>
      <c r="D43" s="29">
        <f>E43+Curves!H39</f>
        <v>3.0934531959482918E-2</v>
      </c>
      <c r="E43" s="29">
        <f>(1+Curves!K39)*(1+C$5)-1</f>
        <v>2.0934531959482916E-2</v>
      </c>
      <c r="F43" s="29">
        <f>E43-Curves!I39</f>
        <v>1.4243911668165972E-2</v>
      </c>
      <c r="H43" s="2">
        <f t="shared" si="6"/>
        <v>0</v>
      </c>
      <c r="I43" s="2">
        <f t="shared" si="6"/>
        <v>0</v>
      </c>
      <c r="J43" s="2">
        <f t="shared" si="6"/>
        <v>0</v>
      </c>
      <c r="K43" s="30"/>
      <c r="L43" s="2">
        <f t="shared" si="2"/>
        <v>0</v>
      </c>
    </row>
    <row r="44" spans="1:12" x14ac:dyDescent="0.35">
      <c r="A44" s="8">
        <f t="shared" si="3"/>
        <v>35</v>
      </c>
      <c r="B44" s="1"/>
      <c r="C44" s="56">
        <f>B44/(1+Curves!K40)^A44</f>
        <v>0</v>
      </c>
      <c r="D44" s="29">
        <f>E44+Curves!H40</f>
        <v>3.0751957141467827E-2</v>
      </c>
      <c r="E44" s="29">
        <f>(1+Curves!K40)*(1+C$5)-1</f>
        <v>2.0751957141467825E-2</v>
      </c>
      <c r="F44" s="29">
        <f>E44-Curves!I40</f>
        <v>1.404366813779874E-2</v>
      </c>
      <c r="H44" s="2">
        <f t="shared" si="6"/>
        <v>0</v>
      </c>
      <c r="I44" s="2">
        <f t="shared" si="6"/>
        <v>0</v>
      </c>
      <c r="J44" s="2">
        <f t="shared" si="6"/>
        <v>0</v>
      </c>
      <c r="K44" s="30"/>
      <c r="L44" s="2">
        <f t="shared" si="2"/>
        <v>0</v>
      </c>
    </row>
    <row r="45" spans="1:12" x14ac:dyDescent="0.35">
      <c r="A45" s="8">
        <f t="shared" si="3"/>
        <v>36</v>
      </c>
      <c r="B45" s="1"/>
      <c r="C45" s="56">
        <f>B45/(1+Curves!K41)^A45</f>
        <v>0</v>
      </c>
      <c r="D45" s="29">
        <f>E45+Curves!H41</f>
        <v>3.0579555348596348E-2</v>
      </c>
      <c r="E45" s="29">
        <f>(1+Curves!K41)*(1+C$5)-1</f>
        <v>2.0579555348596346E-2</v>
      </c>
      <c r="F45" s="29">
        <f>E45-Curves!I41</f>
        <v>1.3855125677516324E-2</v>
      </c>
      <c r="H45" s="2">
        <f t="shared" si="6"/>
        <v>0</v>
      </c>
      <c r="I45" s="2">
        <f t="shared" si="6"/>
        <v>0</v>
      </c>
      <c r="J45" s="2">
        <f t="shared" si="6"/>
        <v>0</v>
      </c>
      <c r="K45" s="30"/>
      <c r="L45" s="2">
        <f t="shared" si="2"/>
        <v>0</v>
      </c>
    </row>
    <row r="46" spans="1:12" x14ac:dyDescent="0.35">
      <c r="A46" s="8">
        <f t="shared" si="3"/>
        <v>37</v>
      </c>
      <c r="B46" s="1"/>
      <c r="C46" s="56">
        <f>B46/(1+Curves!K42)^A46</f>
        <v>0</v>
      </c>
      <c r="D46" s="29">
        <f>E46+Curves!H42</f>
        <v>3.0416499371368026E-2</v>
      </c>
      <c r="E46" s="29">
        <f>(1+Curves!K42)*(1+C$5)-1</f>
        <v>2.0416499371368024E-2</v>
      </c>
      <c r="F46" s="29">
        <f>E46-Curves!I42</f>
        <v>1.3677536728785061E-2</v>
      </c>
      <c r="H46" s="2">
        <f t="shared" si="6"/>
        <v>0</v>
      </c>
      <c r="I46" s="2">
        <f t="shared" si="6"/>
        <v>0</v>
      </c>
      <c r="J46" s="2">
        <f t="shared" si="6"/>
        <v>0</v>
      </c>
      <c r="K46" s="30"/>
      <c r="L46" s="2">
        <f t="shared" si="2"/>
        <v>0</v>
      </c>
    </row>
    <row r="47" spans="1:12" x14ac:dyDescent="0.35">
      <c r="A47" s="8">
        <f t="shared" si="3"/>
        <v>38</v>
      </c>
      <c r="B47" s="1"/>
      <c r="C47" s="56">
        <f>B47/(1+Curves!K43)^A47</f>
        <v>0</v>
      </c>
      <c r="D47" s="29">
        <f>E47+Curves!H43</f>
        <v>3.0262049318290123E-2</v>
      </c>
      <c r="E47" s="29">
        <f>(1+Curves!K43)*(1+C$5)-1</f>
        <v>2.0262049318290121E-2</v>
      </c>
      <c r="F47" s="29">
        <f>E47-Curves!I43</f>
        <v>1.3510209264328554E-2</v>
      </c>
      <c r="H47" s="2">
        <f t="shared" si="6"/>
        <v>0</v>
      </c>
      <c r="I47" s="2">
        <f t="shared" si="6"/>
        <v>0</v>
      </c>
      <c r="J47" s="2">
        <f t="shared" si="6"/>
        <v>0</v>
      </c>
      <c r="K47" s="30"/>
      <c r="L47" s="2">
        <f t="shared" si="2"/>
        <v>0</v>
      </c>
    </row>
    <row r="48" spans="1:12" x14ac:dyDescent="0.35">
      <c r="A48" s="8">
        <f t="shared" si="3"/>
        <v>39</v>
      </c>
      <c r="B48" s="1"/>
      <c r="C48" s="56">
        <f>B48/(1+Curves!K44)^A48</f>
        <v>0</v>
      </c>
      <c r="D48" s="29">
        <f>E48+Curves!H44</f>
        <v>3.0115541390810067E-2</v>
      </c>
      <c r="E48" s="29">
        <f>(1+Curves!K44)*(1+C$5)-1</f>
        <v>2.0115541390810066E-2</v>
      </c>
      <c r="F48" s="29">
        <f>E48-Curves!I44</f>
        <v>1.3352502431658253E-2</v>
      </c>
      <c r="H48" s="2">
        <f t="shared" si="6"/>
        <v>0</v>
      </c>
      <c r="I48" s="2">
        <f t="shared" si="6"/>
        <v>0</v>
      </c>
      <c r="J48" s="2">
        <f t="shared" si="6"/>
        <v>0</v>
      </c>
      <c r="K48" s="30"/>
      <c r="L48" s="2">
        <f t="shared" si="2"/>
        <v>0</v>
      </c>
    </row>
    <row r="49" spans="1:12" x14ac:dyDescent="0.35">
      <c r="A49" s="8">
        <f t="shared" si="3"/>
        <v>40</v>
      </c>
      <c r="B49" s="1"/>
      <c r="C49" s="56">
        <f>B49/(1+Curves!K45)^A49</f>
        <v>0</v>
      </c>
      <c r="D49" s="29">
        <f>E49+Curves!H45</f>
        <v>2.9976378346470371E-2</v>
      </c>
      <c r="E49" s="29">
        <f>(1+Curves!K45)*(1+C$5)-1</f>
        <v>1.9976378346470369E-2</v>
      </c>
      <c r="F49" s="29">
        <f>E49-Curves!I45</f>
        <v>1.3203822499907938E-2</v>
      </c>
      <c r="H49" s="2">
        <f t="shared" si="6"/>
        <v>0</v>
      </c>
      <c r="I49" s="2">
        <f t="shared" si="6"/>
        <v>0</v>
      </c>
      <c r="J49" s="2">
        <f t="shared" si="6"/>
        <v>0</v>
      </c>
      <c r="K49" s="30"/>
      <c r="L49" s="2">
        <f t="shared" si="2"/>
        <v>0</v>
      </c>
    </row>
    <row r="50" spans="1:12" x14ac:dyDescent="0.35">
      <c r="A50" s="8">
        <f t="shared" si="3"/>
        <v>41</v>
      </c>
      <c r="B50" s="1"/>
      <c r="C50" s="56">
        <f>B50/(1+Curves!K46)^A50</f>
        <v>0</v>
      </c>
      <c r="D50" s="29">
        <f>E50+Curves!H46</f>
        <v>2.9768865757961997E-2</v>
      </c>
      <c r="E50" s="29">
        <f>(1+Curves!K46)*(1+C$5)-1</f>
        <v>1.9768865757961995E-2</v>
      </c>
      <c r="F50" s="29">
        <f>E50-Curves!I46</f>
        <v>1.2988463503459592E-2</v>
      </c>
      <c r="H50" s="2">
        <f t="shared" si="6"/>
        <v>0</v>
      </c>
      <c r="I50" s="2">
        <f t="shared" si="6"/>
        <v>0</v>
      </c>
      <c r="J50" s="2">
        <f t="shared" si="6"/>
        <v>0</v>
      </c>
      <c r="K50" s="30"/>
      <c r="L50" s="2">
        <f t="shared" si="2"/>
        <v>0</v>
      </c>
    </row>
    <row r="51" spans="1:12" x14ac:dyDescent="0.35">
      <c r="A51" s="8">
        <f t="shared" si="3"/>
        <v>42</v>
      </c>
      <c r="B51" s="1"/>
      <c r="C51" s="56">
        <f>B51/(1+Curves!K47)^A51</f>
        <v>0</v>
      </c>
      <c r="D51" s="29">
        <f>E51+Curves!H47</f>
        <v>2.9571273971810801E-2</v>
      </c>
      <c r="E51" s="29">
        <f>(1+Curves!K47)*(1+C$5)-1</f>
        <v>1.9571273971810799E-2</v>
      </c>
      <c r="F51" s="29">
        <f>E51-Curves!I47</f>
        <v>1.2784672709734997E-2</v>
      </c>
      <c r="H51" s="2">
        <f t="shared" si="6"/>
        <v>0</v>
      </c>
      <c r="I51" s="2">
        <f t="shared" si="6"/>
        <v>0</v>
      </c>
      <c r="J51" s="2">
        <f t="shared" si="6"/>
        <v>0</v>
      </c>
      <c r="K51" s="30"/>
      <c r="L51" s="2">
        <f t="shared" si="2"/>
        <v>0</v>
      </c>
    </row>
    <row r="52" spans="1:12" x14ac:dyDescent="0.35">
      <c r="A52" s="8">
        <f t="shared" si="3"/>
        <v>43</v>
      </c>
      <c r="B52" s="1"/>
      <c r="C52" s="56">
        <f>B52/(1+Curves!K48)^A52</f>
        <v>0</v>
      </c>
      <c r="D52" s="29">
        <f>E52+Curves!H48</f>
        <v>2.9382908157371983E-2</v>
      </c>
      <c r="E52" s="29">
        <f>(1+Curves!K48)*(1+C$5)-1</f>
        <v>1.9382908157371981E-2</v>
      </c>
      <c r="F52" s="29">
        <f>E52-Curves!I48</f>
        <v>1.2591723477679444E-2</v>
      </c>
      <c r="H52" s="2">
        <f t="shared" si="6"/>
        <v>0</v>
      </c>
      <c r="I52" s="2">
        <f t="shared" si="6"/>
        <v>0</v>
      </c>
      <c r="J52" s="2">
        <f t="shared" si="6"/>
        <v>0</v>
      </c>
      <c r="K52" s="30"/>
      <c r="L52" s="2">
        <f t="shared" si="2"/>
        <v>0</v>
      </c>
    </row>
    <row r="53" spans="1:12" x14ac:dyDescent="0.35">
      <c r="A53" s="8">
        <f t="shared" si="3"/>
        <v>44</v>
      </c>
      <c r="B53" s="1"/>
      <c r="C53" s="56">
        <f>B53/(1+Curves!K49)^A53</f>
        <v>0</v>
      </c>
      <c r="D53" s="29">
        <f>E53+Curves!H49</f>
        <v>2.9203136889270447E-2</v>
      </c>
      <c r="E53" s="29">
        <f>(1+Curves!K49)*(1+C$5)-1</f>
        <v>1.9203136889270445E-2</v>
      </c>
      <c r="F53" s="29">
        <f>E53-Curves!I49</f>
        <v>1.2408946088986236E-2</v>
      </c>
      <c r="H53" s="2">
        <f t="shared" si="6"/>
        <v>0</v>
      </c>
      <c r="I53" s="2">
        <f t="shared" si="6"/>
        <v>0</v>
      </c>
      <c r="J53" s="2">
        <f t="shared" si="6"/>
        <v>0</v>
      </c>
      <c r="K53" s="30"/>
      <c r="L53" s="2">
        <f t="shared" si="2"/>
        <v>0</v>
      </c>
    </row>
    <row r="54" spans="1:12" x14ac:dyDescent="0.35">
      <c r="A54" s="8">
        <f t="shared" si="3"/>
        <v>45</v>
      </c>
      <c r="B54" s="1"/>
      <c r="C54" s="56">
        <f>B54/(1+Curves!K50)^A54</f>
        <v>0</v>
      </c>
      <c r="D54" s="29">
        <f>E54+Curves!H50</f>
        <v>2.9031385076357046E-2</v>
      </c>
      <c r="E54" s="29">
        <f>(1+Curves!K50)*(1+C$5)-1</f>
        <v>1.9031385076357044E-2</v>
      </c>
      <c r="F54" s="29">
        <f>E54-Curves!I50</f>
        <v>1.2235722475328004E-2</v>
      </c>
      <c r="H54" s="2">
        <f t="shared" si="6"/>
        <v>0</v>
      </c>
      <c r="I54" s="2">
        <f t="shared" si="6"/>
        <v>0</v>
      </c>
      <c r="J54" s="2">
        <f t="shared" si="6"/>
        <v>0</v>
      </c>
      <c r="K54" s="30"/>
      <c r="L54" s="2">
        <f t="shared" si="2"/>
        <v>0</v>
      </c>
    </row>
    <row r="55" spans="1:12" x14ac:dyDescent="0.35">
      <c r="A55" s="8">
        <f t="shared" si="3"/>
        <v>46</v>
      </c>
      <c r="B55" s="1"/>
      <c r="C55" s="56">
        <f>B55/(1+Curves!K51)^A55</f>
        <v>0</v>
      </c>
      <c r="D55" s="29">
        <f>E55+Curves!H51</f>
        <v>2.8867127816303954E-2</v>
      </c>
      <c r="E55" s="29">
        <f>(1+Curves!K51)*(1+C$5)-1</f>
        <v>1.8867127816303952E-2</v>
      </c>
      <c r="F55" s="29">
        <f>E55-Curves!I51</f>
        <v>1.2071481508477627E-2</v>
      </c>
      <c r="H55" s="2">
        <f t="shared" si="6"/>
        <v>0</v>
      </c>
      <c r="I55" s="2">
        <f t="shared" si="6"/>
        <v>0</v>
      </c>
      <c r="J55" s="2">
        <f t="shared" si="6"/>
        <v>0</v>
      </c>
      <c r="K55" s="30"/>
      <c r="L55" s="2">
        <f t="shared" si="2"/>
        <v>0</v>
      </c>
    </row>
    <row r="56" spans="1:12" x14ac:dyDescent="0.35">
      <c r="A56" s="8">
        <f t="shared" si="3"/>
        <v>47</v>
      </c>
      <c r="B56" s="1"/>
      <c r="C56" s="56">
        <f>B56/(1+Curves!K52)^A56</f>
        <v>0</v>
      </c>
      <c r="D56" s="29">
        <f>E56+Curves!H52</f>
        <v>2.8709885037488052E-2</v>
      </c>
      <c r="E56" s="29">
        <f>(1+Curves!K52)*(1+C$5)-1</f>
        <v>1.870988503748805E-2</v>
      </c>
      <c r="F56" s="29">
        <f>E56-Curves!I52</f>
        <v>1.1915694785112511E-2</v>
      </c>
      <c r="H56" s="2">
        <f t="shared" si="6"/>
        <v>0</v>
      </c>
      <c r="I56" s="2">
        <f t="shared" si="6"/>
        <v>0</v>
      </c>
      <c r="J56" s="2">
        <f t="shared" si="6"/>
        <v>0</v>
      </c>
      <c r="K56" s="30"/>
      <c r="L56" s="2">
        <f t="shared" si="2"/>
        <v>0</v>
      </c>
    </row>
    <row r="57" spans="1:12" x14ac:dyDescent="0.35">
      <c r="A57" s="8">
        <f t="shared" si="3"/>
        <v>48</v>
      </c>
      <c r="B57" s="1"/>
      <c r="C57" s="56">
        <f>B57/(1+Curves!K53)^A57</f>
        <v>0</v>
      </c>
      <c r="D57" s="29">
        <f>E57+Curves!H53</f>
        <v>2.855921681295736E-2</v>
      </c>
      <c r="E57" s="29">
        <f>(1+Curves!K53)*(1+C$5)-1</f>
        <v>1.8559216812957358E-2</v>
      </c>
      <c r="F57" s="29">
        <f>E57-Curves!I53</f>
        <v>1.1767872847345175E-2</v>
      </c>
      <c r="H57" s="2">
        <f t="shared" si="6"/>
        <v>0</v>
      </c>
      <c r="I57" s="2">
        <f t="shared" si="6"/>
        <v>0</v>
      </c>
      <c r="J57" s="2">
        <f t="shared" si="6"/>
        <v>0</v>
      </c>
      <c r="K57" s="30"/>
      <c r="L57" s="2">
        <f t="shared" si="2"/>
        <v>0</v>
      </c>
    </row>
    <row r="58" spans="1:12" x14ac:dyDescent="0.35">
      <c r="A58" s="8">
        <f t="shared" si="3"/>
        <v>49</v>
      </c>
      <c r="B58" s="1"/>
      <c r="C58" s="56">
        <f>B58/(1+Curves!K54)^A58</f>
        <v>0</v>
      </c>
      <c r="D58" s="29">
        <f>E58+Curves!H54</f>
        <v>2.8414719250138935E-2</v>
      </c>
      <c r="E58" s="29">
        <f>(1+Curves!K54)*(1+C$5)-1</f>
        <v>1.8414719250138933E-2</v>
      </c>
      <c r="F58" s="29">
        <f>E58-Curves!I54</f>
        <v>1.1627561787883288E-2</v>
      </c>
      <c r="H58" s="2">
        <f t="shared" si="6"/>
        <v>0</v>
      </c>
      <c r="I58" s="2">
        <f t="shared" si="6"/>
        <v>0</v>
      </c>
      <c r="J58" s="2">
        <f t="shared" si="6"/>
        <v>0</v>
      </c>
      <c r="K58" s="30"/>
      <c r="L58" s="2">
        <f t="shared" si="2"/>
        <v>0</v>
      </c>
    </row>
    <row r="59" spans="1:12" x14ac:dyDescent="0.35">
      <c r="A59" s="8">
        <f t="shared" si="3"/>
        <v>50</v>
      </c>
      <c r="B59" s="1"/>
      <c r="C59" s="56">
        <f>B59/(1+Curves!K55)^A59</f>
        <v>0</v>
      </c>
      <c r="D59" s="29">
        <f>E59+Curves!H55</f>
        <v>2.8276020875421352E-2</v>
      </c>
      <c r="E59" s="29">
        <f>(1+Curves!K55)*(1+C$5)-1</f>
        <v>1.827602087542135E-2</v>
      </c>
      <c r="F59" s="29">
        <f>E59-Curves!I55</f>
        <v>1.1494340195440919E-2</v>
      </c>
      <c r="H59" s="2">
        <f t="shared" si="6"/>
        <v>0</v>
      </c>
      <c r="I59" s="2">
        <f t="shared" si="6"/>
        <v>0</v>
      </c>
      <c r="J59" s="2">
        <f t="shared" si="6"/>
        <v>0</v>
      </c>
      <c r="K59" s="30"/>
      <c r="L59" s="2">
        <f t="shared" si="2"/>
        <v>0</v>
      </c>
    </row>
    <row r="60" spans="1:12" x14ac:dyDescent="0.35">
      <c r="A60" s="8">
        <f t="shared" si="3"/>
        <v>51</v>
      </c>
      <c r="B60" s="1"/>
      <c r="C60" s="56">
        <f>B60/(1+Curves!K56)^A60</f>
        <v>0</v>
      </c>
      <c r="D60" s="29">
        <f>E60+Curves!H56</f>
        <v>2.8142779445465164E-2</v>
      </c>
      <c r="E60" s="29">
        <f>(1+Curves!K56)*(1+C$5)-1</f>
        <v>1.8142779445465163E-2</v>
      </c>
      <c r="F60" s="29">
        <f>E60-Curves!I56</f>
        <v>1.1367816401756516E-2</v>
      </c>
      <c r="H60" s="2">
        <f t="shared" si="6"/>
        <v>0</v>
      </c>
      <c r="I60" s="2">
        <f t="shared" si="6"/>
        <v>0</v>
      </c>
      <c r="J60" s="2">
        <f t="shared" si="6"/>
        <v>0</v>
      </c>
      <c r="K60" s="30"/>
      <c r="L60" s="2">
        <f t="shared" si="2"/>
        <v>0</v>
      </c>
    </row>
    <row r="61" spans="1:12" x14ac:dyDescent="0.35">
      <c r="A61" s="8">
        <f t="shared" si="3"/>
        <v>52</v>
      </c>
      <c r="B61" s="1"/>
      <c r="C61" s="56">
        <f>B61/(1+Curves!K57)^A61</f>
        <v>0</v>
      </c>
      <c r="D61" s="29">
        <f>E61+Curves!H57</f>
        <v>2.8014679127613011E-2</v>
      </c>
      <c r="E61" s="29">
        <f>(1+Curves!K57)*(1+C$5)-1</f>
        <v>1.8014679127613009E-2</v>
      </c>
      <c r="F61" s="29">
        <f>E61-Curves!I57</f>
        <v>1.1247625996492837E-2</v>
      </c>
      <c r="H61" s="2">
        <f t="shared" si="6"/>
        <v>0</v>
      </c>
      <c r="I61" s="2">
        <f t="shared" si="6"/>
        <v>0</v>
      </c>
      <c r="J61" s="2">
        <f t="shared" si="6"/>
        <v>0</v>
      </c>
      <c r="K61" s="30"/>
      <c r="L61" s="2">
        <f t="shared" si="2"/>
        <v>0</v>
      </c>
    </row>
    <row r="62" spans="1:12" x14ac:dyDescent="0.35">
      <c r="A62" s="8">
        <f t="shared" si="3"/>
        <v>53</v>
      </c>
      <c r="B62" s="1"/>
      <c r="C62" s="56">
        <f>B62/(1+Curves!K58)^A62</f>
        <v>0</v>
      </c>
      <c r="D62" s="29">
        <f>E62+Curves!H58</f>
        <v>2.7891428000499367E-2</v>
      </c>
      <c r="E62" s="29">
        <f>(1+Curves!K58)*(1+C$5)-1</f>
        <v>1.7891428000499365E-2</v>
      </c>
      <c r="F62" s="29">
        <f>E62-Curves!I58</f>
        <v>1.1133429580523328E-2</v>
      </c>
      <c r="H62" s="2">
        <f t="shared" si="6"/>
        <v>0</v>
      </c>
      <c r="I62" s="2">
        <f t="shared" si="6"/>
        <v>0</v>
      </c>
      <c r="J62" s="2">
        <f t="shared" si="6"/>
        <v>0</v>
      </c>
      <c r="K62" s="30"/>
      <c r="L62" s="2">
        <f t="shared" si="2"/>
        <v>0</v>
      </c>
    </row>
    <row r="63" spans="1:12" x14ac:dyDescent="0.35">
      <c r="A63" s="8">
        <f t="shared" si="3"/>
        <v>54</v>
      </c>
      <c r="B63" s="1"/>
      <c r="C63" s="56">
        <f>B63/(1+Curves!K59)^A63</f>
        <v>0</v>
      </c>
      <c r="D63" s="29">
        <f>E63+Curves!H59</f>
        <v>2.7772755833224576E-2</v>
      </c>
      <c r="E63" s="29">
        <f>(1+Curves!K59)*(1+C$5)-1</f>
        <v>1.7772755833224574E-2</v>
      </c>
      <c r="F63" s="29">
        <f>E63-Curves!I59</f>
        <v>1.1024910731745979E-2</v>
      </c>
      <c r="H63" s="2">
        <f t="shared" si="6"/>
        <v>0</v>
      </c>
      <c r="I63" s="2">
        <f t="shared" si="6"/>
        <v>0</v>
      </c>
      <c r="J63" s="2">
        <f t="shared" si="6"/>
        <v>0</v>
      </c>
      <c r="K63" s="30"/>
      <c r="L63" s="2">
        <f t="shared" si="2"/>
        <v>0</v>
      </c>
    </row>
    <row r="64" spans="1:12" x14ac:dyDescent="0.35">
      <c r="A64" s="8">
        <f t="shared" si="3"/>
        <v>55</v>
      </c>
      <c r="B64" s="1"/>
      <c r="C64" s="56">
        <f>B64/(1+Curves!K60)^A64</f>
        <v>0</v>
      </c>
      <c r="D64" s="29">
        <f>E64+Curves!H60</f>
        <v>2.7658412107532497E-2</v>
      </c>
      <c r="E64" s="29">
        <f>(1+Curves!K60)*(1+C$5)-1</f>
        <v>1.7658412107532495E-2</v>
      </c>
      <c r="F64" s="29">
        <f>E64-Curves!I60</f>
        <v>1.0921774160708643E-2</v>
      </c>
      <c r="H64" s="2">
        <f t="shared" si="6"/>
        <v>0</v>
      </c>
      <c r="I64" s="2">
        <f t="shared" si="6"/>
        <v>0</v>
      </c>
      <c r="J64" s="2">
        <f t="shared" si="6"/>
        <v>0</v>
      </c>
      <c r="K64" s="30"/>
      <c r="L64" s="2">
        <f t="shared" si="2"/>
        <v>0</v>
      </c>
    </row>
    <row r="65" spans="1:12" x14ac:dyDescent="0.35">
      <c r="A65" s="8">
        <f t="shared" si="3"/>
        <v>56</v>
      </c>
      <c r="B65" s="1"/>
      <c r="C65" s="56">
        <f>B65/(1+Curves!K61)^A65</f>
        <v>0</v>
      </c>
      <c r="D65" s="29">
        <f>E65+Curves!H61</f>
        <v>2.7548164252526146E-2</v>
      </c>
      <c r="E65" s="29">
        <f>(1+Curves!K61)*(1+C$5)-1</f>
        <v>1.7548164252526144E-2</v>
      </c>
      <c r="F65" s="29">
        <f>E65-Curves!I61</f>
        <v>1.0823744036049378E-2</v>
      </c>
      <c r="H65" s="2">
        <f t="shared" si="6"/>
        <v>0</v>
      </c>
      <c r="I65" s="2">
        <f t="shared" si="6"/>
        <v>0</v>
      </c>
      <c r="J65" s="2">
        <f t="shared" si="6"/>
        <v>0</v>
      </c>
      <c r="K65" s="30"/>
      <c r="L65" s="2">
        <f t="shared" si="2"/>
        <v>0</v>
      </c>
    </row>
    <row r="66" spans="1:12" x14ac:dyDescent="0.35">
      <c r="A66" s="8">
        <f t="shared" si="3"/>
        <v>57</v>
      </c>
      <c r="B66" s="1"/>
      <c r="C66" s="56">
        <f>B66/(1+Curves!K62)^A66</f>
        <v>0</v>
      </c>
      <c r="D66" s="29">
        <f>E66+Curves!H62</f>
        <v>2.7441796065744255E-2</v>
      </c>
      <c r="E66" s="29">
        <f>(1+Curves!K62)*(1+C$5)-1</f>
        <v>1.7441796065744253E-2</v>
      </c>
      <c r="F66" s="29">
        <f>E66-Curves!I62</f>
        <v>1.0730562462110814E-2</v>
      </c>
      <c r="H66" s="2">
        <f t="shared" si="6"/>
        <v>0</v>
      </c>
      <c r="I66" s="2">
        <f t="shared" si="6"/>
        <v>0</v>
      </c>
      <c r="J66" s="2">
        <f t="shared" si="6"/>
        <v>0</v>
      </c>
      <c r="K66" s="30"/>
      <c r="L66" s="2">
        <f t="shared" si="2"/>
        <v>0</v>
      </c>
    </row>
    <row r="67" spans="1:12" x14ac:dyDescent="0.35">
      <c r="A67" s="8">
        <f t="shared" si="3"/>
        <v>58</v>
      </c>
      <c r="B67" s="1"/>
      <c r="C67" s="56">
        <f>B67/(1+Curves!K63)^A67</f>
        <v>0</v>
      </c>
      <c r="D67" s="29">
        <f>E67+Curves!H63</f>
        <v>2.7339106298042808E-2</v>
      </c>
      <c r="E67" s="29">
        <f>(1+Curves!K63)*(1+C$5)-1</f>
        <v>1.7339106298042806E-2</v>
      </c>
      <c r="F67" s="29">
        <f>E67-Curves!I63</f>
        <v>1.0641988093138845E-2</v>
      </c>
      <c r="H67" s="2">
        <f t="shared" si="6"/>
        <v>0</v>
      </c>
      <c r="I67" s="2">
        <f t="shared" si="6"/>
        <v>0</v>
      </c>
      <c r="J67" s="2">
        <f t="shared" si="6"/>
        <v>0</v>
      </c>
      <c r="K67" s="30"/>
      <c r="L67" s="2">
        <f t="shared" si="2"/>
        <v>0</v>
      </c>
    </row>
    <row r="68" spans="1:12" x14ac:dyDescent="0.35">
      <c r="A68" s="8">
        <f t="shared" si="3"/>
        <v>59</v>
      </c>
      <c r="B68" s="1"/>
      <c r="C68" s="56">
        <f>B68/(1+Curves!K64)^A68</f>
        <v>0</v>
      </c>
      <c r="D68" s="29">
        <f>E68+Curves!H64</f>
        <v>2.7239907382792243E-2</v>
      </c>
      <c r="E68" s="29">
        <f>(1+Curves!K64)*(1+C$5)-1</f>
        <v>1.7239907382792241E-2</v>
      </c>
      <c r="F68" s="29">
        <f>E68-Curves!I64</f>
        <v>1.0557794870259919E-2</v>
      </c>
      <c r="H68" s="2">
        <f t="shared" si="6"/>
        <v>0</v>
      </c>
      <c r="I68" s="2">
        <f t="shared" si="6"/>
        <v>0</v>
      </c>
      <c r="J68" s="2">
        <f t="shared" si="6"/>
        <v>0</v>
      </c>
      <c r="K68" s="30"/>
      <c r="L68" s="2">
        <f t="shared" si="2"/>
        <v>0</v>
      </c>
    </row>
    <row r="69" spans="1:12" x14ac:dyDescent="0.35">
      <c r="A69" s="8">
        <f t="shared" si="3"/>
        <v>60</v>
      </c>
      <c r="B69" s="1"/>
      <c r="C69" s="56">
        <f>B69/(1+Curves!K65)^A69</f>
        <v>0</v>
      </c>
      <c r="D69" s="29">
        <f>E69+Curves!H65</f>
        <v>2.7144024292506945E-2</v>
      </c>
      <c r="E69" s="29">
        <f>(1+Curves!K65)*(1+C$5)-1</f>
        <v>1.7144024292506943E-2</v>
      </c>
      <c r="F69" s="29">
        <f>E69-Curves!I65</f>
        <v>1.0477770868989083E-2</v>
      </c>
      <c r="H69" s="2">
        <f t="shared" si="6"/>
        <v>0</v>
      </c>
      <c r="I69" s="2">
        <f t="shared" si="6"/>
        <v>0</v>
      </c>
      <c r="J69" s="2">
        <f t="shared" si="6"/>
        <v>0</v>
      </c>
      <c r="K69" s="30"/>
      <c r="L69" s="2">
        <f t="shared" si="2"/>
        <v>0</v>
      </c>
    </row>
    <row r="70" spans="1:12" x14ac:dyDescent="0.35">
      <c r="A70" s="8">
        <f t="shared" si="3"/>
        <v>61</v>
      </c>
      <c r="B70" s="1"/>
      <c r="C70" s="56">
        <f>B70/(1+Curves!K66)^A70</f>
        <v>0</v>
      </c>
      <c r="D70" s="29">
        <f>E70+Curves!H66</f>
        <v>2.7051293508243417E-2</v>
      </c>
      <c r="E70" s="29">
        <f>(1+Curves!K66)*(1+C$5)-1</f>
        <v>1.7051293508243415E-2</v>
      </c>
      <c r="F70" s="29">
        <f>E70-Curves!I66</f>
        <v>1.0401717246384591E-2</v>
      </c>
      <c r="H70" s="2">
        <f t="shared" si="6"/>
        <v>0</v>
      </c>
      <c r="I70" s="2">
        <f t="shared" si="6"/>
        <v>0</v>
      </c>
      <c r="J70" s="2">
        <f t="shared" si="6"/>
        <v>0</v>
      </c>
      <c r="K70" s="30"/>
      <c r="L70" s="2">
        <f t="shared" si="2"/>
        <v>0</v>
      </c>
    </row>
    <row r="71" spans="1:12" x14ac:dyDescent="0.35">
      <c r="A71" s="8">
        <f t="shared" si="3"/>
        <v>62</v>
      </c>
      <c r="B71" s="1"/>
      <c r="C71" s="56">
        <f>B71/(1+Curves!K67)^A71</f>
        <v>0</v>
      </c>
      <c r="D71" s="29">
        <f>E71+Curves!H67</f>
        <v>2.6961562089002016E-2</v>
      </c>
      <c r="E71" s="29">
        <f>(1+Curves!K67)*(1+C$5)-1</f>
        <v>1.6961562089002014E-2</v>
      </c>
      <c r="F71" s="29">
        <f>E71-Curves!I67</f>
        <v>1.0329447278160424E-2</v>
      </c>
      <c r="H71" s="2">
        <f t="shared" si="6"/>
        <v>0</v>
      </c>
      <c r="I71" s="2">
        <f t="shared" si="6"/>
        <v>0</v>
      </c>
      <c r="J71" s="2">
        <f t="shared" si="6"/>
        <v>0</v>
      </c>
      <c r="K71" s="30"/>
      <c r="L71" s="2">
        <f t="shared" si="2"/>
        <v>0</v>
      </c>
    </row>
    <row r="72" spans="1:12" x14ac:dyDescent="0.35">
      <c r="A72" s="8">
        <f t="shared" si="3"/>
        <v>63</v>
      </c>
      <c r="B72" s="1"/>
      <c r="C72" s="56">
        <f>B72/(1+Curves!K68)^A72</f>
        <v>0</v>
      </c>
      <c r="D72" s="29">
        <f>E72+Curves!H68</f>
        <v>2.6874686829990273E-2</v>
      </c>
      <c r="E72" s="29">
        <f>(1+Curves!K68)*(1+C$5)-1</f>
        <v>1.6874686829990271E-2</v>
      </c>
      <c r="F72" s="29">
        <f>E72-Curves!I68</f>
        <v>1.0260785477115272E-2</v>
      </c>
      <c r="H72" s="2">
        <f t="shared" si="6"/>
        <v>0</v>
      </c>
      <c r="I72" s="2">
        <f t="shared" si="6"/>
        <v>0</v>
      </c>
      <c r="J72" s="2">
        <f t="shared" si="6"/>
        <v>0</v>
      </c>
      <c r="K72" s="30"/>
      <c r="L72" s="2">
        <f t="shared" si="2"/>
        <v>0</v>
      </c>
    </row>
    <row r="73" spans="1:12" x14ac:dyDescent="0.35">
      <c r="A73" s="8">
        <f t="shared" si="3"/>
        <v>64</v>
      </c>
      <c r="B73" s="1"/>
      <c r="C73" s="56">
        <f>B73/(1+Curves!K69)^A73</f>
        <v>0</v>
      </c>
      <c r="D73" s="29">
        <f>E73+Curves!H69</f>
        <v>2.6790533500004703E-2</v>
      </c>
      <c r="E73" s="29">
        <f>(1+Curves!K69)*(1+C$5)-1</f>
        <v>1.6790533500004701E-2</v>
      </c>
      <c r="F73" s="29">
        <f>E73-Curves!I69</f>
        <v>1.0195566785163708E-2</v>
      </c>
      <c r="H73" s="2">
        <f t="shared" si="6"/>
        <v>0</v>
      </c>
      <c r="I73" s="2">
        <f t="shared" si="6"/>
        <v>0</v>
      </c>
      <c r="J73" s="2">
        <f t="shared" si="6"/>
        <v>0</v>
      </c>
      <c r="K73" s="30"/>
      <c r="L73" s="2">
        <f t="shared" si="2"/>
        <v>0</v>
      </c>
    </row>
    <row r="74" spans="1:12" x14ac:dyDescent="0.35">
      <c r="A74" s="8">
        <f t="shared" si="3"/>
        <v>65</v>
      </c>
      <c r="B74" s="1"/>
      <c r="C74" s="56">
        <f>B74/(1+Curves!K70)^A74</f>
        <v>0</v>
      </c>
      <c r="D74" s="29">
        <f>E74+Curves!H70</f>
        <v>2.6708976149387491E-2</v>
      </c>
      <c r="E74" s="29">
        <f>(1+Curves!K70)*(1+C$5)-1</f>
        <v>1.6708976149387489E-2</v>
      </c>
      <c r="F74" s="29">
        <f>E74-Curves!I70</f>
        <v>1.013363583206605E-2</v>
      </c>
      <c r="H74" s="2">
        <f t="shared" ref="H74:J109" si="7">$B74/(1+D74)^$A74</f>
        <v>0</v>
      </c>
      <c r="I74" s="2">
        <f t="shared" si="7"/>
        <v>0</v>
      </c>
      <c r="J74" s="2">
        <f t="shared" si="7"/>
        <v>0</v>
      </c>
      <c r="K74" s="30"/>
      <c r="L74" s="2">
        <f t="shared" si="2"/>
        <v>0</v>
      </c>
    </row>
    <row r="75" spans="1:12" x14ac:dyDescent="0.35">
      <c r="A75" s="8">
        <f t="shared" si="3"/>
        <v>66</v>
      </c>
      <c r="B75" s="1"/>
      <c r="C75" s="56">
        <f>B75/(1+Curves!K71)^A75</f>
        <v>0</v>
      </c>
      <c r="D75" s="29">
        <f>E75+Curves!H71</f>
        <v>2.6629896481054953E-2</v>
      </c>
      <c r="E75" s="29">
        <f>(1+Curves!K71)*(1+C$5)-1</f>
        <v>1.6629896481054951E-2</v>
      </c>
      <c r="F75" s="29">
        <f>E75-Curves!I71</f>
        <v>1.0074846254674089E-2</v>
      </c>
      <c r="H75" s="2">
        <f t="shared" si="7"/>
        <v>0</v>
      </c>
      <c r="I75" s="2">
        <f t="shared" si="7"/>
        <v>0</v>
      </c>
      <c r="J75" s="2">
        <f t="shared" si="7"/>
        <v>0</v>
      </c>
      <c r="K75" s="30"/>
      <c r="L75" s="2">
        <f t="shared" ref="L75:L109" si="8">L74-I74</f>
        <v>0</v>
      </c>
    </row>
    <row r="76" spans="1:12" x14ac:dyDescent="0.35">
      <c r="A76" s="8">
        <f t="shared" ref="A76:A109" si="9">A75+1</f>
        <v>67</v>
      </c>
      <c r="B76" s="1"/>
      <c r="C76" s="56">
        <f>B76/(1+Curves!K72)^A76</f>
        <v>0</v>
      </c>
      <c r="D76" s="29">
        <f>E76+Curves!H72</f>
        <v>2.6553183277991936E-2</v>
      </c>
      <c r="E76" s="29">
        <f>(1+Curves!K72)*(1+C$5)-1</f>
        <v>1.6553183277991934E-2</v>
      </c>
      <c r="F76" s="29">
        <f>E76-Curves!I72</f>
        <v>1.0019060071148451E-2</v>
      </c>
      <c r="H76" s="2">
        <f t="shared" si="7"/>
        <v>0</v>
      </c>
      <c r="I76" s="2">
        <f t="shared" si="7"/>
        <v>0</v>
      </c>
      <c r="J76" s="2">
        <f t="shared" si="7"/>
        <v>0</v>
      </c>
      <c r="K76" s="30"/>
      <c r="L76" s="2">
        <f t="shared" si="8"/>
        <v>0</v>
      </c>
    </row>
    <row r="77" spans="1:12" x14ac:dyDescent="0.35">
      <c r="A77" s="8">
        <f t="shared" si="9"/>
        <v>68</v>
      </c>
      <c r="B77" s="1"/>
      <c r="C77" s="56">
        <f>B77/(1+Curves!K73)^A77</f>
        <v>0</v>
      </c>
      <c r="D77" s="29">
        <f>E77+Curves!H73</f>
        <v>2.6478731881384381E-2</v>
      </c>
      <c r="E77" s="29">
        <f>(1+Curves!K73)*(1+C$5)-1</f>
        <v>1.6478731881384379E-2</v>
      </c>
      <c r="F77" s="29">
        <f>E77-Curves!I73</f>
        <v>9.9661471051619745E-3</v>
      </c>
      <c r="H77" s="2">
        <f t="shared" si="7"/>
        <v>0</v>
      </c>
      <c r="I77" s="2">
        <f t="shared" si="7"/>
        <v>0</v>
      </c>
      <c r="J77" s="2">
        <f t="shared" si="7"/>
        <v>0</v>
      </c>
      <c r="K77" s="30"/>
      <c r="L77" s="2">
        <f t="shared" si="8"/>
        <v>0</v>
      </c>
    </row>
    <row r="78" spans="1:12" x14ac:dyDescent="0.35">
      <c r="A78" s="8">
        <f t="shared" si="9"/>
        <v>69</v>
      </c>
      <c r="B78" s="1"/>
      <c r="C78" s="56">
        <f>B78/(1+Curves!K74)^A78</f>
        <v>0</v>
      </c>
      <c r="D78" s="29">
        <f>E78+Curves!H74</f>
        <v>2.6406443714240828E-2</v>
      </c>
      <c r="E78" s="29">
        <f>(1+Curves!K74)*(1+C$5)-1</f>
        <v>1.6406443714240826E-2</v>
      </c>
      <c r="F78" s="29">
        <f>E78-Curves!I74</f>
        <v>9.9159844556102709E-3</v>
      </c>
      <c r="H78" s="2">
        <f t="shared" si="7"/>
        <v>0</v>
      </c>
      <c r="I78" s="2">
        <f t="shared" si="7"/>
        <v>0</v>
      </c>
      <c r="J78" s="2">
        <f t="shared" si="7"/>
        <v>0</v>
      </c>
      <c r="K78" s="30"/>
      <c r="L78" s="2">
        <f t="shared" si="8"/>
        <v>0</v>
      </c>
    </row>
    <row r="79" spans="1:12" x14ac:dyDescent="0.35">
      <c r="A79" s="8">
        <f t="shared" si="9"/>
        <v>70</v>
      </c>
      <c r="B79" s="1"/>
      <c r="C79" s="56">
        <f>B79/(1+Curves!K75)^A79</f>
        <v>0</v>
      </c>
      <c r="D79" s="29">
        <f>E79+Curves!H75</f>
        <v>2.6336225845944743E-2</v>
      </c>
      <c r="E79" s="29">
        <f>(1+Curves!K75)*(1+C$5)-1</f>
        <v>1.6336225845944741E-2</v>
      </c>
      <c r="F79" s="29">
        <f>E79-Curves!I75</f>
        <v>9.8684560077924588E-3</v>
      </c>
      <c r="H79" s="2">
        <f t="shared" si="7"/>
        <v>0</v>
      </c>
      <c r="I79" s="2">
        <f t="shared" si="7"/>
        <v>0</v>
      </c>
      <c r="J79" s="2">
        <f t="shared" si="7"/>
        <v>0</v>
      </c>
      <c r="K79" s="30"/>
      <c r="L79" s="2">
        <f t="shared" si="8"/>
        <v>0</v>
      </c>
    </row>
    <row r="80" spans="1:12" x14ac:dyDescent="0.35">
      <c r="A80" s="8">
        <f t="shared" si="9"/>
        <v>71</v>
      </c>
      <c r="B80" s="1"/>
      <c r="C80" s="56">
        <f>B80/(1+Curves!K76)^A80</f>
        <v>0</v>
      </c>
      <c r="D80" s="29">
        <f>E80+Curves!H76</f>
        <v>2.6267990593688888E-2</v>
      </c>
      <c r="E80" s="29">
        <f>(1+Curves!K76)*(1+C$5)-1</f>
        <v>1.6267990593688886E-2</v>
      </c>
      <c r="F80" s="29">
        <f>E80-Curves!I76</f>
        <v>9.823451982420392E-3</v>
      </c>
      <c r="H80" s="2">
        <f t="shared" si="7"/>
        <v>0</v>
      </c>
      <c r="I80" s="2">
        <f t="shared" si="7"/>
        <v>0</v>
      </c>
      <c r="J80" s="2">
        <f t="shared" si="7"/>
        <v>0</v>
      </c>
      <c r="K80" s="30"/>
      <c r="L80" s="2">
        <f t="shared" si="8"/>
        <v>0</v>
      </c>
    </row>
    <row r="81" spans="1:12" x14ac:dyDescent="0.35">
      <c r="A81" s="8">
        <f t="shared" si="9"/>
        <v>72</v>
      </c>
      <c r="B81" s="1"/>
      <c r="C81" s="56">
        <f>B81/(1+Curves!K77)^A81</f>
        <v>0</v>
      </c>
      <c r="D81" s="29">
        <f>E81+Curves!H77</f>
        <v>2.6201655157203289E-2</v>
      </c>
      <c r="E81" s="29">
        <f>(1+Curves!K77)*(1+C$5)-1</f>
        <v>1.6201655157203287E-2</v>
      </c>
      <c r="F81" s="29">
        <f>E81-Curves!I77</f>
        <v>9.7808685191747083E-3</v>
      </c>
      <c r="H81" s="2">
        <f t="shared" si="7"/>
        <v>0</v>
      </c>
      <c r="I81" s="2">
        <f t="shared" si="7"/>
        <v>0</v>
      </c>
      <c r="J81" s="2">
        <f t="shared" si="7"/>
        <v>0</v>
      </c>
      <c r="K81" s="30"/>
      <c r="L81" s="2">
        <f t="shared" si="8"/>
        <v>0</v>
      </c>
    </row>
    <row r="82" spans="1:12" x14ac:dyDescent="0.35">
      <c r="A82" s="8">
        <f t="shared" si="9"/>
        <v>73</v>
      </c>
      <c r="B82" s="1"/>
      <c r="C82" s="56">
        <f>B82/(1+Curves!K78)^A82</f>
        <v>0</v>
      </c>
      <c r="D82" s="29">
        <f>E82+Curves!H78</f>
        <v>2.6137141283571357E-2</v>
      </c>
      <c r="E82" s="29">
        <f>(1+Curves!K78)*(1+C$5)-1</f>
        <v>1.6137141283571355E-2</v>
      </c>
      <c r="F82" s="29">
        <f>E82-Curves!I78</f>
        <v>9.7406072918316475E-3</v>
      </c>
      <c r="H82" s="2">
        <f t="shared" si="7"/>
        <v>0</v>
      </c>
      <c r="I82" s="2">
        <f t="shared" si="7"/>
        <v>0</v>
      </c>
      <c r="J82" s="2">
        <f t="shared" si="7"/>
        <v>0</v>
      </c>
      <c r="K82" s="30"/>
      <c r="L82" s="2">
        <f t="shared" si="8"/>
        <v>0</v>
      </c>
    </row>
    <row r="83" spans="1:12" x14ac:dyDescent="0.35">
      <c r="A83" s="8">
        <f t="shared" si="9"/>
        <v>74</v>
      </c>
      <c r="B83" s="1"/>
      <c r="C83" s="56">
        <f>B83/(1+Curves!K79)^A83</f>
        <v>0</v>
      </c>
      <c r="D83" s="29">
        <f>E83+Curves!H79</f>
        <v>2.6074374959285544E-2</v>
      </c>
      <c r="E83" s="29">
        <f>(1+Curves!K79)*(1+C$5)-1</f>
        <v>1.6074374959285542E-2</v>
      </c>
      <c r="F83" s="29">
        <f>E83-Curves!I79</f>
        <v>9.702575152277685E-3</v>
      </c>
      <c r="H83" s="2">
        <f t="shared" si="7"/>
        <v>0</v>
      </c>
      <c r="I83" s="2">
        <f t="shared" si="7"/>
        <v>0</v>
      </c>
      <c r="J83" s="2">
        <f t="shared" si="7"/>
        <v>0</v>
      </c>
      <c r="K83" s="30"/>
      <c r="L83" s="2">
        <f t="shared" si="8"/>
        <v>0</v>
      </c>
    </row>
    <row r="84" spans="1:12" x14ac:dyDescent="0.35">
      <c r="A84" s="8">
        <f t="shared" si="9"/>
        <v>75</v>
      </c>
      <c r="B84" s="1"/>
      <c r="C84" s="56">
        <f>B84/(1+Curves!K80)^A84</f>
        <v>0</v>
      </c>
      <c r="D84" s="29">
        <f>E84+Curves!H80</f>
        <v>2.6013286126993045E-2</v>
      </c>
      <c r="E84" s="29">
        <f>(1+Curves!K80)*(1+C$5)-1</f>
        <v>1.6013286126993043E-2</v>
      </c>
      <c r="F84" s="29">
        <f>E84-Curves!I80</f>
        <v>9.6666838009749831E-3</v>
      </c>
      <c r="H84" s="2">
        <f t="shared" si="7"/>
        <v>0</v>
      </c>
      <c r="I84" s="2">
        <f t="shared" si="7"/>
        <v>0</v>
      </c>
      <c r="J84" s="2">
        <f t="shared" si="7"/>
        <v>0</v>
      </c>
      <c r="K84" s="30"/>
      <c r="L84" s="2">
        <f t="shared" si="8"/>
        <v>0</v>
      </c>
    </row>
    <row r="85" spans="1:12" x14ac:dyDescent="0.35">
      <c r="A85" s="8">
        <f t="shared" si="9"/>
        <v>76</v>
      </c>
      <c r="B85" s="1"/>
      <c r="C85" s="56">
        <f>B85/(1+Curves!K81)^A85</f>
        <v>0</v>
      </c>
      <c r="D85" s="29">
        <f>E85+Curves!H81</f>
        <v>2.5953808424651996E-2</v>
      </c>
      <c r="E85" s="29">
        <f>(1+Curves!K81)*(1+C$5)-1</f>
        <v>1.5953808424651994E-2</v>
      </c>
      <c r="F85" s="29">
        <f>E85-Curves!I81</f>
        <v>9.6328494816689501E-3</v>
      </c>
      <c r="H85" s="2">
        <f t="shared" si="7"/>
        <v>0</v>
      </c>
      <c r="I85" s="2">
        <f t="shared" si="7"/>
        <v>0</v>
      </c>
      <c r="J85" s="2">
        <f t="shared" si="7"/>
        <v>0</v>
      </c>
      <c r="K85" s="30"/>
      <c r="L85" s="2">
        <f t="shared" si="8"/>
        <v>0</v>
      </c>
    </row>
    <row r="86" spans="1:12" x14ac:dyDescent="0.35">
      <c r="A86" s="8">
        <f t="shared" si="9"/>
        <v>77</v>
      </c>
      <c r="B86" s="1"/>
      <c r="C86" s="56">
        <f>B86/(1+Curves!K82)^A86</f>
        <v>0</v>
      </c>
      <c r="D86" s="29">
        <f>E86+Curves!H82</f>
        <v>2.5895878945058064E-2</v>
      </c>
      <c r="E86" s="29">
        <f>(1+Curves!K82)*(1+C$5)-1</f>
        <v>1.5895878945058062E-2</v>
      </c>
      <c r="F86" s="29">
        <f>E86-Curves!I82</f>
        <v>9.6009926983366967E-3</v>
      </c>
      <c r="H86" s="2">
        <f t="shared" si="7"/>
        <v>0</v>
      </c>
      <c r="I86" s="2">
        <f t="shared" si="7"/>
        <v>0</v>
      </c>
      <c r="J86" s="2">
        <f t="shared" si="7"/>
        <v>0</v>
      </c>
      <c r="K86" s="30"/>
      <c r="L86" s="2">
        <f t="shared" si="8"/>
        <v>0</v>
      </c>
    </row>
    <row r="87" spans="1:12" x14ac:dyDescent="0.35">
      <c r="A87" s="8">
        <f t="shared" si="9"/>
        <v>78</v>
      </c>
      <c r="B87" s="1"/>
      <c r="C87" s="56">
        <f>B87/(1+Curves!K83)^A87</f>
        <v>0</v>
      </c>
      <c r="D87" s="29">
        <f>E87+Curves!H83</f>
        <v>2.5839438013906861E-2</v>
      </c>
      <c r="E87" s="29">
        <f>(1+Curves!K83)*(1+C$5)-1</f>
        <v>1.5839438013906859E-2</v>
      </c>
      <c r="F87" s="29">
        <f>E87-Curves!I83</f>
        <v>9.5710379525501162E-3</v>
      </c>
      <c r="H87" s="2">
        <f t="shared" si="7"/>
        <v>0</v>
      </c>
      <c r="I87" s="2">
        <f t="shared" si="7"/>
        <v>0</v>
      </c>
      <c r="J87" s="2">
        <f t="shared" si="7"/>
        <v>0</v>
      </c>
      <c r="K87" s="30"/>
      <c r="L87" s="2">
        <f t="shared" si="8"/>
        <v>0</v>
      </c>
    </row>
    <row r="88" spans="1:12" x14ac:dyDescent="0.35">
      <c r="A88" s="8">
        <f t="shared" si="9"/>
        <v>79</v>
      </c>
      <c r="B88" s="1"/>
      <c r="C88" s="56">
        <f>B88/(1+Curves!K84)^A88</f>
        <v>0</v>
      </c>
      <c r="D88" s="29">
        <f>E88+Curves!H84</f>
        <v>2.5784428984749745E-2</v>
      </c>
      <c r="E88" s="29">
        <f>(1+Curves!K84)*(1+C$5)-1</f>
        <v>1.5784428984749743E-2</v>
      </c>
      <c r="F88" s="29">
        <f>E88-Curves!I84</f>
        <v>9.5429134996035912E-3</v>
      </c>
      <c r="H88" s="2">
        <f t="shared" si="7"/>
        <v>0</v>
      </c>
      <c r="I88" s="2">
        <f t="shared" si="7"/>
        <v>0</v>
      </c>
      <c r="J88" s="2">
        <f t="shared" si="7"/>
        <v>0</v>
      </c>
      <c r="K88" s="30"/>
      <c r="L88" s="2">
        <f t="shared" si="8"/>
        <v>0</v>
      </c>
    </row>
    <row r="89" spans="1:12" x14ac:dyDescent="0.35">
      <c r="A89" s="8">
        <f t="shared" si="9"/>
        <v>80</v>
      </c>
      <c r="B89" s="1"/>
      <c r="C89" s="56">
        <f>B89/(1+Curves!K85)^A89</f>
        <v>0</v>
      </c>
      <c r="D89" s="29">
        <f>E89+Curves!H85</f>
        <v>2.5730798049359065E-2</v>
      </c>
      <c r="E89" s="29">
        <f>(1+Curves!K85)*(1+C$5)-1</f>
        <v>1.5730798049359063E-2</v>
      </c>
      <c r="F89" s="29">
        <f>E89-Curves!I85</f>
        <v>9.5165511218931534E-3</v>
      </c>
      <c r="H89" s="2">
        <f t="shared" si="7"/>
        <v>0</v>
      </c>
      <c r="I89" s="2">
        <f t="shared" si="7"/>
        <v>0</v>
      </c>
      <c r="J89" s="2">
        <f t="shared" si="7"/>
        <v>0</v>
      </c>
      <c r="K89" s="30"/>
      <c r="L89" s="2">
        <f t="shared" si="8"/>
        <v>0</v>
      </c>
    </row>
    <row r="90" spans="1:12" x14ac:dyDescent="0.35">
      <c r="A90" s="8">
        <f t="shared" si="9"/>
        <v>81</v>
      </c>
      <c r="B90" s="1"/>
      <c r="C90" s="56">
        <f>B90/(1+Curves!K86)^A90</f>
        <v>0</v>
      </c>
      <c r="D90" s="29">
        <f>E90+Curves!H86</f>
        <v>2.5678494062168593E-2</v>
      </c>
      <c r="E90" s="29">
        <f>(1+Curves!K86)*(1+C$5)-1</f>
        <v>1.5678494062168591E-2</v>
      </c>
      <c r="F90" s="29">
        <f>E90-Curves!I86</f>
        <v>9.4918859181743094E-3</v>
      </c>
      <c r="H90" s="2">
        <f t="shared" si="7"/>
        <v>0</v>
      </c>
      <c r="I90" s="2">
        <f t="shared" si="7"/>
        <v>0</v>
      </c>
      <c r="J90" s="2">
        <f t="shared" si="7"/>
        <v>0</v>
      </c>
      <c r="K90" s="30"/>
      <c r="L90" s="2">
        <f t="shared" si="8"/>
        <v>0</v>
      </c>
    </row>
    <row r="91" spans="1:12" x14ac:dyDescent="0.35">
      <c r="A91" s="8">
        <f t="shared" si="9"/>
        <v>82</v>
      </c>
      <c r="B91" s="1"/>
      <c r="C91" s="56">
        <f>B91/(1+Curves!K87)^A91</f>
        <v>0</v>
      </c>
      <c r="D91" s="29">
        <f>E91+Curves!H87</f>
        <v>2.5627468377586775E-2</v>
      </c>
      <c r="E91" s="29">
        <f>(1+Curves!K87)*(1+C$5)-1</f>
        <v>1.5627468377586773E-2</v>
      </c>
      <c r="F91" s="29">
        <f>E91-Curves!I87</f>
        <v>9.4688561074474341E-3</v>
      </c>
      <c r="H91" s="2">
        <f t="shared" si="7"/>
        <v>0</v>
      </c>
      <c r="I91" s="2">
        <f t="shared" si="7"/>
        <v>0</v>
      </c>
      <c r="J91" s="2">
        <f t="shared" si="7"/>
        <v>0</v>
      </c>
      <c r="K91" s="30"/>
      <c r="L91" s="2">
        <f t="shared" si="8"/>
        <v>0</v>
      </c>
    </row>
    <row r="92" spans="1:12" x14ac:dyDescent="0.35">
      <c r="A92" s="8">
        <f t="shared" si="9"/>
        <v>83</v>
      </c>
      <c r="B92" s="1"/>
      <c r="C92" s="56">
        <f>B92/(1+Curves!K88)^A92</f>
        <v>0</v>
      </c>
      <c r="D92" s="29">
        <f>E92+Curves!H88</f>
        <v>2.5577674699094104E-2</v>
      </c>
      <c r="E92" s="29">
        <f>(1+Curves!K88)*(1+C$5)-1</f>
        <v>1.5577674699094102E-2</v>
      </c>
      <c r="F92" s="29">
        <f>E92-Curves!I88</f>
        <v>9.4474028463244208E-3</v>
      </c>
      <c r="H92" s="2">
        <f t="shared" si="7"/>
        <v>0</v>
      </c>
      <c r="I92" s="2">
        <f t="shared" si="7"/>
        <v>0</v>
      </c>
      <c r="J92" s="2">
        <f t="shared" si="7"/>
        <v>0</v>
      </c>
      <c r="K92" s="30"/>
      <c r="L92" s="2">
        <f t="shared" si="8"/>
        <v>0</v>
      </c>
    </row>
    <row r="93" spans="1:12" x14ac:dyDescent="0.35">
      <c r="A93" s="8">
        <f t="shared" si="9"/>
        <v>84</v>
      </c>
      <c r="B93" s="1"/>
      <c r="C93" s="56">
        <f>B93/(1+Curves!K89)^A93</f>
        <v>0</v>
      </c>
      <c r="D93" s="29">
        <f>E93+Curves!H89</f>
        <v>2.5529068939139858E-2</v>
      </c>
      <c r="E93" s="29">
        <f>(1+Curves!K89)*(1+C$5)-1</f>
        <v>1.5529068939139856E-2</v>
      </c>
      <c r="F93" s="29">
        <f>E93-Curves!I89</f>
        <v>9.42747005883263E-3</v>
      </c>
      <c r="H93" s="2">
        <f t="shared" si="7"/>
        <v>0</v>
      </c>
      <c r="I93" s="2">
        <f t="shared" si="7"/>
        <v>0</v>
      </c>
      <c r="J93" s="2">
        <f t="shared" si="7"/>
        <v>0</v>
      </c>
      <c r="K93" s="30"/>
      <c r="L93" s="2">
        <f t="shared" si="8"/>
        <v>0</v>
      </c>
    </row>
    <row r="94" spans="1:12" x14ac:dyDescent="0.35">
      <c r="A94" s="8">
        <f t="shared" si="9"/>
        <v>85</v>
      </c>
      <c r="B94" s="1"/>
      <c r="C94" s="56">
        <f>B94/(1+Curves!K90)^A94</f>
        <v>0</v>
      </c>
      <c r="D94" s="29">
        <f>E94+Curves!H90</f>
        <v>2.5481609088948247E-2</v>
      </c>
      <c r="E94" s="29">
        <f>(1+Curves!K90)*(1+C$5)-1</f>
        <v>1.5481609088948245E-2</v>
      </c>
      <c r="F94" s="29">
        <f>E94-Curves!I90</f>
        <v>9.4090042776999797E-3</v>
      </c>
      <c r="H94" s="2">
        <f t="shared" si="7"/>
        <v>0</v>
      </c>
      <c r="I94" s="2">
        <f t="shared" si="7"/>
        <v>0</v>
      </c>
      <c r="J94" s="2">
        <f t="shared" si="7"/>
        <v>0</v>
      </c>
      <c r="K94" s="30"/>
      <c r="L94" s="2">
        <f t="shared" si="8"/>
        <v>0</v>
      </c>
    </row>
    <row r="95" spans="1:12" x14ac:dyDescent="0.35">
      <c r="A95" s="8">
        <f t="shared" si="9"/>
        <v>86</v>
      </c>
      <c r="B95" s="1"/>
      <c r="C95" s="56">
        <f>B95/(1+Curves!K91)^A95</f>
        <v>0</v>
      </c>
      <c r="D95" s="29">
        <f>E95+Curves!H91</f>
        <v>2.5435255097425717E-2</v>
      </c>
      <c r="E95" s="29">
        <f>(1+Curves!K91)*(1+C$5)-1</f>
        <v>1.5435255097425715E-2</v>
      </c>
      <c r="F95" s="29">
        <f>E95-Curves!I91</f>
        <v>9.3919544962483142E-3</v>
      </c>
      <c r="H95" s="2">
        <f t="shared" si="7"/>
        <v>0</v>
      </c>
      <c r="I95" s="2">
        <f t="shared" si="7"/>
        <v>0</v>
      </c>
      <c r="J95" s="2">
        <f t="shared" si="7"/>
        <v>0</v>
      </c>
      <c r="K95" s="30"/>
      <c r="L95" s="2">
        <f t="shared" si="8"/>
        <v>0</v>
      </c>
    </row>
    <row r="96" spans="1:12" x14ac:dyDescent="0.35">
      <c r="A96" s="8">
        <f t="shared" si="9"/>
        <v>87</v>
      </c>
      <c r="B96" s="1"/>
      <c r="C96" s="56">
        <f>B96/(1+Curves!K92)^A96</f>
        <v>0</v>
      </c>
      <c r="D96" s="29">
        <f>E96+Curves!H92</f>
        <v>2.5389968758434682E-2</v>
      </c>
      <c r="E96" s="29">
        <f>(1+Curves!K92)*(1+C$5)-1</f>
        <v>1.538996875843468E-2</v>
      </c>
      <c r="F96" s="29">
        <f>E96-Curves!I92</f>
        <v>9.376272030091632E-3</v>
      </c>
      <c r="H96" s="2">
        <f t="shared" si="7"/>
        <v>0</v>
      </c>
      <c r="I96" s="2">
        <f t="shared" si="7"/>
        <v>0</v>
      </c>
      <c r="J96" s="2">
        <f t="shared" si="7"/>
        <v>0</v>
      </c>
      <c r="K96" s="30"/>
      <c r="L96" s="2">
        <f t="shared" si="8"/>
        <v>0</v>
      </c>
    </row>
    <row r="97" spans="1:12" x14ac:dyDescent="0.35">
      <c r="A97" s="8">
        <f t="shared" si="9"/>
        <v>88</v>
      </c>
      <c r="B97" s="1"/>
      <c r="C97" s="56">
        <f>B97/(1+Curves!K93)^A97</f>
        <v>0</v>
      </c>
      <c r="D97" s="29">
        <f>E97+Curves!H93</f>
        <v>2.5345713605768642E-2</v>
      </c>
      <c r="E97" s="29">
        <f>(1+Curves!K93)*(1+C$5)-1</f>
        <v>1.5345713605768641E-2</v>
      </c>
      <c r="F97" s="29">
        <f>E97-Curves!I93</f>
        <v>9.3619103879086264E-3</v>
      </c>
      <c r="H97" s="2">
        <f t="shared" si="7"/>
        <v>0</v>
      </c>
      <c r="I97" s="2">
        <f t="shared" si="7"/>
        <v>0</v>
      </c>
      <c r="J97" s="2">
        <f t="shared" si="7"/>
        <v>0</v>
      </c>
      <c r="K97" s="30"/>
      <c r="L97" s="2">
        <f t="shared" si="8"/>
        <v>0</v>
      </c>
    </row>
    <row r="98" spans="1:12" x14ac:dyDescent="0.35">
      <c r="A98" s="8">
        <f t="shared" si="9"/>
        <v>89</v>
      </c>
      <c r="B98" s="1"/>
      <c r="C98" s="56">
        <f>B98/(1+Curves!K94)^A98</f>
        <v>0</v>
      </c>
      <c r="D98" s="29">
        <f>E98+Curves!H94</f>
        <v>2.5302454815219859E-2</v>
      </c>
      <c r="E98" s="29">
        <f>(1+Curves!K94)*(1+C$5)-1</f>
        <v>1.5302454815219857E-2</v>
      </c>
      <c r="F98" s="29">
        <f>E98-Curves!I94</f>
        <v>9.3488251506132075E-3</v>
      </c>
      <c r="H98" s="2">
        <f t="shared" si="7"/>
        <v>0</v>
      </c>
      <c r="I98" s="2">
        <f t="shared" si="7"/>
        <v>0</v>
      </c>
      <c r="J98" s="2">
        <f t="shared" si="7"/>
        <v>0</v>
      </c>
      <c r="K98" s="30"/>
      <c r="L98" s="2">
        <f t="shared" si="8"/>
        <v>0</v>
      </c>
    </row>
    <row r="99" spans="1:12" x14ac:dyDescent="0.35">
      <c r="A99" s="8">
        <f t="shared" si="9"/>
        <v>90</v>
      </c>
      <c r="B99" s="1"/>
      <c r="C99" s="56">
        <f>B99/(1+Curves!K95)^A99</f>
        <v>0</v>
      </c>
      <c r="D99" s="29">
        <f>E99+Curves!H95</f>
        <v>2.52601591131889E-2</v>
      </c>
      <c r="E99" s="29">
        <f>(1+Curves!K95)*(1+C$5)-1</f>
        <v>1.5260159113188898E-2</v>
      </c>
      <c r="F99" s="29">
        <f>E99-Curves!I95</f>
        <v>9.3369738583077393E-3</v>
      </c>
      <c r="H99" s="2">
        <f t="shared" si="7"/>
        <v>0</v>
      </c>
      <c r="I99" s="2">
        <f t="shared" si="7"/>
        <v>0</v>
      </c>
      <c r="J99" s="2">
        <f t="shared" si="7"/>
        <v>0</v>
      </c>
      <c r="K99" s="30"/>
      <c r="L99" s="2">
        <f t="shared" si="8"/>
        <v>0</v>
      </c>
    </row>
    <row r="100" spans="1:12" x14ac:dyDescent="0.35">
      <c r="A100" s="8">
        <f t="shared" si="9"/>
        <v>91</v>
      </c>
      <c r="B100" s="1"/>
      <c r="C100" s="56">
        <f>B100/(1+Curves!K96)^A100</f>
        <v>0</v>
      </c>
      <c r="D100" s="29">
        <f>E100+Curves!H96</f>
        <v>2.5218794691330031E-2</v>
      </c>
      <c r="E100" s="29">
        <f>(1+Curves!K96)*(1+C$5)-1</f>
        <v>1.5218794691330029E-2</v>
      </c>
      <c r="F100" s="29">
        <f>E100-Curves!I96</f>
        <v>9.2881905923849484E-3</v>
      </c>
      <c r="H100" s="2">
        <f t="shared" si="7"/>
        <v>0</v>
      </c>
      <c r="I100" s="2">
        <f t="shared" si="7"/>
        <v>0</v>
      </c>
      <c r="J100" s="2">
        <f t="shared" si="7"/>
        <v>0</v>
      </c>
      <c r="K100" s="30"/>
      <c r="L100" s="2">
        <f t="shared" si="8"/>
        <v>0</v>
      </c>
    </row>
    <row r="101" spans="1:12" x14ac:dyDescent="0.35">
      <c r="A101" s="8">
        <f t="shared" si="9"/>
        <v>92</v>
      </c>
      <c r="B101" s="1"/>
      <c r="C101" s="56">
        <f>B101/(1+Curves!K97)^A101</f>
        <v>0</v>
      </c>
      <c r="D101" s="29">
        <f>E101+Curves!H97</f>
        <v>2.5178331126774138E-2</v>
      </c>
      <c r="E101" s="29">
        <f>(1+Curves!K97)*(1+C$5)-1</f>
        <v>1.5178331126774136E-2</v>
      </c>
      <c r="F101" s="29">
        <f>E101-Curves!I97</f>
        <v>9.2404684885042596E-3</v>
      </c>
      <c r="H101" s="2">
        <f t="shared" si="7"/>
        <v>0</v>
      </c>
      <c r="I101" s="2">
        <f t="shared" si="7"/>
        <v>0</v>
      </c>
      <c r="J101" s="2">
        <f t="shared" si="7"/>
        <v>0</v>
      </c>
      <c r="K101" s="30"/>
      <c r="L101" s="2">
        <f t="shared" si="8"/>
        <v>0</v>
      </c>
    </row>
    <row r="102" spans="1:12" x14ac:dyDescent="0.35">
      <c r="A102" s="8">
        <f t="shared" si="9"/>
        <v>93</v>
      </c>
      <c r="B102" s="1"/>
      <c r="C102" s="56">
        <f>B102/(1+Curves!K98)^A102</f>
        <v>0</v>
      </c>
      <c r="D102" s="29">
        <f>E102+Curves!H98</f>
        <v>2.5138739307507089E-2</v>
      </c>
      <c r="E102" s="29">
        <f>(1+Curves!K98)*(1+C$5)-1</f>
        <v>1.5138739307507088E-2</v>
      </c>
      <c r="F102" s="29">
        <f>E102-Curves!I98</f>
        <v>9.1937733491373116E-3</v>
      </c>
      <c r="H102" s="2">
        <f t="shared" si="7"/>
        <v>0</v>
      </c>
      <c r="I102" s="2">
        <f t="shared" si="7"/>
        <v>0</v>
      </c>
      <c r="J102" s="2">
        <f t="shared" si="7"/>
        <v>0</v>
      </c>
      <c r="K102" s="30"/>
      <c r="L102" s="2">
        <f t="shared" si="8"/>
        <v>0</v>
      </c>
    </row>
    <row r="103" spans="1:12" x14ac:dyDescent="0.35">
      <c r="A103" s="8">
        <f t="shared" si="9"/>
        <v>94</v>
      </c>
      <c r="B103" s="1"/>
      <c r="C103" s="56">
        <f>B103/(1+Curves!K99)^A103</f>
        <v>0</v>
      </c>
      <c r="D103" s="29">
        <f>E103+Curves!H99</f>
        <v>2.5099991362520051E-2</v>
      </c>
      <c r="E103" s="29">
        <f>(1+Curves!K99)*(1+C$5)-1</f>
        <v>1.5099991362520049E-2</v>
      </c>
      <c r="F103" s="29">
        <f>E103-Curves!I99</f>
        <v>9.1480724254549908E-3</v>
      </c>
      <c r="H103" s="2">
        <f t="shared" si="7"/>
        <v>0</v>
      </c>
      <c r="I103" s="2">
        <f t="shared" si="7"/>
        <v>0</v>
      </c>
      <c r="J103" s="2">
        <f t="shared" si="7"/>
        <v>0</v>
      </c>
      <c r="K103" s="30"/>
      <c r="L103" s="2">
        <f t="shared" si="8"/>
        <v>0</v>
      </c>
    </row>
    <row r="104" spans="1:12" x14ac:dyDescent="0.35">
      <c r="A104" s="8">
        <f t="shared" si="9"/>
        <v>95</v>
      </c>
      <c r="B104" s="1"/>
      <c r="C104" s="56">
        <f>B104/(1+Curves!K100)^A104</f>
        <v>0</v>
      </c>
      <c r="D104" s="29">
        <f>E104+Curves!H100</f>
        <v>2.5062060596378492E-2</v>
      </c>
      <c r="E104" s="29">
        <f>(1+Curves!K100)*(1+C$5)-1</f>
        <v>1.506206059637849E-2</v>
      </c>
      <c r="F104" s="29">
        <f>E104-Curves!I100</f>
        <v>9.1033343418875472E-3</v>
      </c>
      <c r="H104" s="2">
        <f t="shared" si="7"/>
        <v>0</v>
      </c>
      <c r="I104" s="2">
        <f t="shared" si="7"/>
        <v>0</v>
      </c>
      <c r="J104" s="2">
        <f t="shared" si="7"/>
        <v>0</v>
      </c>
      <c r="K104" s="30"/>
      <c r="L104" s="2">
        <f t="shared" si="8"/>
        <v>0</v>
      </c>
    </row>
    <row r="105" spans="1:12" x14ac:dyDescent="0.35">
      <c r="A105" s="8">
        <f t="shared" si="9"/>
        <v>96</v>
      </c>
      <c r="B105" s="1"/>
      <c r="C105" s="56">
        <f>B105/(1+Curves!K101)^A105</f>
        <v>0</v>
      </c>
      <c r="D105" s="29">
        <f>E105+Curves!H101</f>
        <v>2.5024921427888806E-2</v>
      </c>
      <c r="E105" s="29">
        <f>(1+Curves!K101)*(1+C$5)-1</f>
        <v>1.5024921427888804E-2</v>
      </c>
      <c r="F105" s="29">
        <f>E105-Curves!I101</f>
        <v>9.0595290253093555E-3</v>
      </c>
      <c r="H105" s="2">
        <f t="shared" si="7"/>
        <v>0</v>
      </c>
      <c r="I105" s="2">
        <f t="shared" si="7"/>
        <v>0</v>
      </c>
      <c r="J105" s="2">
        <f t="shared" si="7"/>
        <v>0</v>
      </c>
      <c r="K105" s="30"/>
      <c r="L105" s="2">
        <f t="shared" si="8"/>
        <v>0</v>
      </c>
    </row>
    <row r="106" spans="1:12" x14ac:dyDescent="0.35">
      <c r="A106" s="8">
        <f t="shared" si="9"/>
        <v>97</v>
      </c>
      <c r="B106" s="1"/>
      <c r="C106" s="56">
        <f>B106/(1+Curves!K102)^A106</f>
        <v>0</v>
      </c>
      <c r="D106" s="29">
        <f>E106+Curves!H102</f>
        <v>2.4988549332564107E-2</v>
      </c>
      <c r="E106" s="29">
        <f>(1+Curves!K102)*(1+C$5)-1</f>
        <v>1.4988549332564105E-2</v>
      </c>
      <c r="F106" s="29">
        <f>E106-Curves!I102</f>
        <v>9.0166276385215127E-3</v>
      </c>
      <c r="H106" s="2">
        <f t="shared" si="7"/>
        <v>0</v>
      </c>
      <c r="I106" s="2">
        <f t="shared" si="7"/>
        <v>0</v>
      </c>
      <c r="J106" s="2">
        <f t="shared" si="7"/>
        <v>0</v>
      </c>
      <c r="K106" s="30"/>
      <c r="L106" s="2">
        <f t="shared" si="8"/>
        <v>0</v>
      </c>
    </row>
    <row r="107" spans="1:12" x14ac:dyDescent="0.35">
      <c r="A107" s="8">
        <f t="shared" si="9"/>
        <v>98</v>
      </c>
      <c r="B107" s="1"/>
      <c r="C107" s="56">
        <f>B107/(1+Curves!K103)^A107</f>
        <v>0</v>
      </c>
      <c r="D107" s="29">
        <f>E107+Curves!H103</f>
        <v>2.4952920788618986E-2</v>
      </c>
      <c r="E107" s="29">
        <f>(1+Curves!K103)*(1+C$5)-1</f>
        <v>1.4952920788618984E-2</v>
      </c>
      <c r="F107" s="29">
        <f>E107-Curves!I103</f>
        <v>8.9746025177370736E-3</v>
      </c>
      <c r="H107" s="2">
        <f t="shared" si="7"/>
        <v>0</v>
      </c>
      <c r="I107" s="2">
        <f t="shared" si="7"/>
        <v>0</v>
      </c>
      <c r="J107" s="2">
        <f t="shared" si="7"/>
        <v>0</v>
      </c>
      <c r="K107" s="30"/>
      <c r="L107" s="2">
        <f t="shared" si="8"/>
        <v>0</v>
      </c>
    </row>
    <row r="108" spans="1:12" x14ac:dyDescent="0.35">
      <c r="A108" s="8">
        <f t="shared" si="9"/>
        <v>99</v>
      </c>
      <c r="B108" s="1"/>
      <c r="C108" s="56">
        <f>B108/(1+Curves!K104)^A108</f>
        <v>0</v>
      </c>
      <c r="D108" s="29">
        <f>E108+Curves!H104</f>
        <v>2.4918013226243201E-2</v>
      </c>
      <c r="E108" s="29">
        <f>(1+Curves!K104)*(1+C$5)-1</f>
        <v>1.4918013226243199E-2</v>
      </c>
      <c r="F108" s="29">
        <f>E108-Curves!I104</f>
        <v>8.9334271137923686E-3</v>
      </c>
      <c r="H108" s="2">
        <f t="shared" si="7"/>
        <v>0</v>
      </c>
      <c r="I108" s="2">
        <f t="shared" si="7"/>
        <v>0</v>
      </c>
      <c r="J108" s="2">
        <f t="shared" si="7"/>
        <v>0</v>
      </c>
      <c r="K108" s="30"/>
      <c r="L108" s="2">
        <f t="shared" si="8"/>
        <v>0</v>
      </c>
    </row>
    <row r="109" spans="1:12" x14ac:dyDescent="0.35">
      <c r="A109" s="8">
        <f t="shared" si="9"/>
        <v>100</v>
      </c>
      <c r="B109" s="1"/>
      <c r="C109" s="56">
        <f>B109/(1+Curves!K105)^A109</f>
        <v>0</v>
      </c>
      <c r="D109" s="29">
        <f>E109+Curves!H105</f>
        <v>2.4883804979923589E-2</v>
      </c>
      <c r="E109" s="29">
        <f>(1+Curves!K105)*(1+C$5)-1</f>
        <v>1.4883804979923587E-2</v>
      </c>
      <c r="F109" s="29">
        <f>E109-Curves!I105</f>
        <v>8.8930759368310852E-3</v>
      </c>
      <c r="H109" s="2">
        <f t="shared" si="7"/>
        <v>0</v>
      </c>
      <c r="I109" s="2">
        <f t="shared" si="7"/>
        <v>0</v>
      </c>
      <c r="J109" s="2">
        <f t="shared" si="7"/>
        <v>0</v>
      </c>
      <c r="K109" s="30"/>
      <c r="L109" s="2">
        <f t="shared" si="8"/>
        <v>0</v>
      </c>
    </row>
    <row r="110" spans="1:12" x14ac:dyDescent="0.35">
      <c r="E110" s="10"/>
    </row>
  </sheetData>
  <sheetProtection algorithmName="SHA-512" hashValue="1rd9Ynms8zTjXeNjpktI98iQaFeLxv3TBgbZ140FLHxTZvzqag8wiXUI1smdqiRmHLg3ucXA5RlA4GJb1wrfFw==" saltValue="QcghlnoKuc/bzuqmfuew4Q==" spinCount="100000" sheet="1" objects="1" scenarios="1"/>
  <mergeCells count="2">
    <mergeCell ref="N8:U8"/>
    <mergeCell ref="C7:F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V109"/>
  <sheetViews>
    <sheetView showGridLines="0" workbookViewId="0">
      <selection activeCell="C9" sqref="C9"/>
    </sheetView>
  </sheetViews>
  <sheetFormatPr defaultColWidth="9.1796875" defaultRowHeight="14.5" x14ac:dyDescent="0.35"/>
  <cols>
    <col min="1" max="1" width="7.1796875" customWidth="1"/>
    <col min="2" max="2" width="12.1796875" customWidth="1"/>
    <col min="3" max="3" width="12.26953125" customWidth="1"/>
    <col min="4" max="4" width="11" customWidth="1"/>
    <col min="5" max="5" width="12.7265625" customWidth="1"/>
    <col min="6" max="6" width="3.7265625" customWidth="1"/>
    <col min="7" max="7" width="14.453125" customWidth="1"/>
    <col min="8" max="8" width="15.1796875" customWidth="1"/>
    <col min="9" max="9" width="14.81640625" customWidth="1"/>
    <col min="10" max="10" width="3.7265625" customWidth="1"/>
    <col min="11" max="11" width="14.453125" customWidth="1"/>
    <col min="12" max="12" width="3.81640625" customWidth="1"/>
    <col min="13" max="13" width="27.1796875" customWidth="1"/>
    <col min="14" max="14" width="2.7265625" customWidth="1"/>
    <col min="15" max="15" width="16.54296875" customWidth="1"/>
    <col min="16" max="16" width="2.7265625" customWidth="1"/>
    <col min="17" max="17" width="28.54296875" bestFit="1" customWidth="1"/>
    <col min="18" max="18" width="9.54296875" customWidth="1"/>
    <col min="19" max="19" width="4" customWidth="1"/>
    <col min="20" max="20" width="13" customWidth="1"/>
    <col min="21" max="21" width="15.81640625" bestFit="1" customWidth="1"/>
  </cols>
  <sheetData>
    <row r="2" spans="1:22" ht="18.5" x14ac:dyDescent="0.45">
      <c r="B2" s="76" t="s">
        <v>104</v>
      </c>
    </row>
    <row r="3" spans="1:22" ht="15.5" x14ac:dyDescent="0.35">
      <c r="B3" s="22"/>
      <c r="E3" s="77" t="s">
        <v>105</v>
      </c>
    </row>
    <row r="4" spans="1:22" ht="20.25" customHeight="1" x14ac:dyDescent="0.35">
      <c r="B4" s="57" t="s">
        <v>106</v>
      </c>
      <c r="C4" s="57" t="s">
        <v>82</v>
      </c>
    </row>
    <row r="5" spans="1:22" x14ac:dyDescent="0.35">
      <c r="B5" s="39"/>
      <c r="C5" s="58">
        <f>H7</f>
        <v>0</v>
      </c>
    </row>
    <row r="6" spans="1:22" ht="41.25" customHeight="1" x14ac:dyDescent="0.35">
      <c r="G6" s="6" t="s">
        <v>107</v>
      </c>
      <c r="H6" s="6" t="s">
        <v>82</v>
      </c>
      <c r="I6" s="6" t="s">
        <v>85</v>
      </c>
    </row>
    <row r="7" spans="1:22" ht="22.5" customHeight="1" x14ac:dyDescent="0.35">
      <c r="A7" s="7" t="s">
        <v>86</v>
      </c>
      <c r="B7" s="2">
        <f>SUM(B9:B108)</f>
        <v>0</v>
      </c>
      <c r="C7" s="141" t="s">
        <v>87</v>
      </c>
      <c r="D7" s="141"/>
      <c r="E7" s="141"/>
      <c r="G7" s="33">
        <f>SUM(G9:G108)</f>
        <v>0</v>
      </c>
      <c r="H7" s="33">
        <f>SUM(H9:H108)</f>
        <v>0</v>
      </c>
      <c r="I7" s="33">
        <f t="shared" ref="I7" si="0">SUM(I9:I108)</f>
        <v>0</v>
      </c>
      <c r="K7" s="6" t="s">
        <v>88</v>
      </c>
    </row>
    <row r="8" spans="1:22" ht="37.5" x14ac:dyDescent="0.35">
      <c r="A8" s="57" t="s">
        <v>3</v>
      </c>
      <c r="B8" s="57" t="s">
        <v>89</v>
      </c>
      <c r="C8" s="57" t="s">
        <v>91</v>
      </c>
      <c r="D8" s="57" t="s">
        <v>108</v>
      </c>
      <c r="E8" s="57" t="s">
        <v>93</v>
      </c>
      <c r="G8" s="57" t="s">
        <v>94</v>
      </c>
      <c r="H8" s="57" t="s">
        <v>94</v>
      </c>
      <c r="I8" s="57" t="s">
        <v>94</v>
      </c>
      <c r="K8" s="57" t="s">
        <v>94</v>
      </c>
      <c r="M8" s="137" t="s">
        <v>95</v>
      </c>
      <c r="N8" s="137"/>
      <c r="O8" s="137"/>
      <c r="P8" s="137"/>
      <c r="Q8" s="137"/>
      <c r="R8" s="137"/>
      <c r="S8" s="137"/>
      <c r="T8" s="137"/>
    </row>
    <row r="9" spans="1:22" ht="15" thickBot="1" x14ac:dyDescent="0.4">
      <c r="A9" s="8">
        <v>1</v>
      </c>
      <c r="B9" s="1"/>
      <c r="C9" s="29">
        <f>Curves!M6+Curves!H6</f>
        <v>4.9221999998672231E-2</v>
      </c>
      <c r="D9" s="29">
        <f>Curves!M6</f>
        <v>3.3569999998720124E-2</v>
      </c>
      <c r="E9" s="29">
        <f>Curves!M6-Curves!I6</f>
        <v>1.6799999998771433E-2</v>
      </c>
      <c r="G9" s="2">
        <f t="shared" ref="G9:G40" si="1">$B9/(1+C9)^$A9</f>
        <v>0</v>
      </c>
      <c r="H9" s="2">
        <f t="shared" ref="H9:H40" si="2">$B9/(1+D9)^$A9</f>
        <v>0</v>
      </c>
      <c r="I9" s="2">
        <f t="shared" ref="I9:I40" si="3">$B9/(1+E9)^$A9</f>
        <v>0</v>
      </c>
      <c r="J9" s="30"/>
      <c r="K9" s="2">
        <f>H7</f>
        <v>0</v>
      </c>
      <c r="O9" s="3"/>
      <c r="P9" s="3"/>
      <c r="Q9" s="3"/>
      <c r="R9" s="3"/>
    </row>
    <row r="10" spans="1:22" ht="15" thickBot="1" x14ac:dyDescent="0.4">
      <c r="A10" s="8">
        <f>A9+1</f>
        <v>2</v>
      </c>
      <c r="B10" s="1"/>
      <c r="C10" s="29">
        <f>Curves!M7+Curves!H7</f>
        <v>4.1550999999985017E-2</v>
      </c>
      <c r="D10" s="29">
        <f>Curves!M7</f>
        <v>2.6900000000004365E-2</v>
      </c>
      <c r="E10" s="29">
        <f>Curves!M7-Curves!I7</f>
        <v>1.3295500000022331E-2</v>
      </c>
      <c r="G10" s="2">
        <f t="shared" si="1"/>
        <v>0</v>
      </c>
      <c r="H10" s="2">
        <f t="shared" si="2"/>
        <v>0</v>
      </c>
      <c r="I10" s="2">
        <f t="shared" si="3"/>
        <v>0</v>
      </c>
      <c r="J10" s="30"/>
      <c r="K10" s="2">
        <f t="shared" ref="K10:K41" si="4">K9-H9</f>
        <v>0</v>
      </c>
      <c r="O10" s="4" t="s">
        <v>96</v>
      </c>
      <c r="P10" s="3"/>
      <c r="Q10" s="13" t="s">
        <v>97</v>
      </c>
      <c r="R10" s="5" t="s">
        <v>98</v>
      </c>
      <c r="S10" s="3"/>
      <c r="T10" s="4" t="s">
        <v>99</v>
      </c>
      <c r="U10" s="3"/>
      <c r="V10" s="3"/>
    </row>
    <row r="11" spans="1:22" ht="26" thickBot="1" x14ac:dyDescent="0.4">
      <c r="A11" s="8">
        <f t="shared" ref="A11:A74" si="5">A10+1</f>
        <v>3</v>
      </c>
      <c r="B11" s="1"/>
      <c r="C11" s="29">
        <f>Curves!M8+Curves!H8</f>
        <v>3.7785199999983678E-2</v>
      </c>
      <c r="D11" s="29">
        <f>Curves!M8</f>
        <v>2.4390000000004353E-2</v>
      </c>
      <c r="E11" s="29">
        <f>Curves!M8-Curves!I8</f>
        <v>1.2669200000022441E-2</v>
      </c>
      <c r="G11" s="2">
        <f t="shared" si="1"/>
        <v>0</v>
      </c>
      <c r="H11" s="2">
        <f t="shared" si="2"/>
        <v>0</v>
      </c>
      <c r="I11" s="2">
        <f t="shared" si="3"/>
        <v>0</v>
      </c>
      <c r="J11" s="30"/>
      <c r="K11" s="2">
        <f t="shared" si="4"/>
        <v>0</v>
      </c>
      <c r="M11" s="57" t="s">
        <v>100</v>
      </c>
      <c r="O11" s="31">
        <f>H7</f>
        <v>0</v>
      </c>
      <c r="P11" s="3"/>
      <c r="Q11" s="12"/>
      <c r="R11" s="11"/>
      <c r="S11" s="3"/>
      <c r="T11" s="35" t="str">
        <f>IF(H7,SUMPRODUCT(A9:A108,H9:H108)/H7,"-")</f>
        <v>-</v>
      </c>
    </row>
    <row r="12" spans="1:22" ht="26" thickBot="1" x14ac:dyDescent="0.4">
      <c r="A12" s="8">
        <f t="shared" si="5"/>
        <v>4</v>
      </c>
      <c r="B12" s="1"/>
      <c r="C12" s="29">
        <f>Curves!M9+Curves!H9</f>
        <v>3.6007999999978564E-2</v>
      </c>
      <c r="D12" s="29">
        <f>Curves!M9</f>
        <v>2.3499999999999854E-2</v>
      </c>
      <c r="E12" s="29">
        <f>Curves!M9-Curves!I9</f>
        <v>1.2900000000017897E-2</v>
      </c>
      <c r="G12" s="2">
        <f t="shared" si="1"/>
        <v>0</v>
      </c>
      <c r="H12" s="2">
        <f t="shared" si="2"/>
        <v>0</v>
      </c>
      <c r="I12" s="2">
        <f t="shared" si="3"/>
        <v>0</v>
      </c>
      <c r="J12" s="30"/>
      <c r="K12" s="2">
        <f t="shared" si="4"/>
        <v>0</v>
      </c>
      <c r="M12" s="57" t="s">
        <v>101</v>
      </c>
      <c r="O12" s="31">
        <f>G7</f>
        <v>0</v>
      </c>
      <c r="P12" s="3"/>
      <c r="Q12" s="31">
        <f t="shared" ref="Q12:Q13" si="6">O12-$O$11</f>
        <v>0</v>
      </c>
      <c r="R12" s="34" t="str">
        <f t="shared" ref="R12:R13" si="7">IF($O$11,Q12/$O$11,"-")</f>
        <v>-</v>
      </c>
      <c r="S12" s="3"/>
      <c r="T12" s="35" t="str">
        <f>IF(G7,SUMPRODUCT(A9:A108,G9:G108)/G7,"-")</f>
        <v>-</v>
      </c>
      <c r="U12" s="3"/>
      <c r="V12" s="3"/>
    </row>
    <row r="13" spans="1:22" ht="26" thickBot="1" x14ac:dyDescent="0.4">
      <c r="A13" s="8">
        <f t="shared" si="5"/>
        <v>5</v>
      </c>
      <c r="B13" s="1"/>
      <c r="C13" s="29">
        <f>Curves!M10+Curves!H10</f>
        <v>3.5010999999977886E-2</v>
      </c>
      <c r="D13" s="29">
        <f>Curves!M10</f>
        <v>2.3229999999996087E-2</v>
      </c>
      <c r="E13" s="29">
        <f>Curves!M10-Curves!I10</f>
        <v>1.3376800000011308E-2</v>
      </c>
      <c r="G13" s="2">
        <f t="shared" si="1"/>
        <v>0</v>
      </c>
      <c r="H13" s="2">
        <f t="shared" si="2"/>
        <v>0</v>
      </c>
      <c r="I13" s="2">
        <f t="shared" si="3"/>
        <v>0</v>
      </c>
      <c r="J13" s="30"/>
      <c r="K13" s="2">
        <f t="shared" si="4"/>
        <v>0</v>
      </c>
      <c r="M13" s="57" t="s">
        <v>102</v>
      </c>
      <c r="O13" s="32">
        <f>I7</f>
        <v>0</v>
      </c>
      <c r="P13" s="3"/>
      <c r="Q13" s="32">
        <f t="shared" si="6"/>
        <v>0</v>
      </c>
      <c r="R13" s="34" t="str">
        <f t="shared" si="7"/>
        <v>-</v>
      </c>
      <c r="S13" s="3"/>
      <c r="T13" s="36" t="str">
        <f>IF(I7,SUMPRODUCT(A9:A108,I9:I108)/I7,"-")</f>
        <v>-</v>
      </c>
      <c r="V13" s="3"/>
    </row>
    <row r="14" spans="1:22" x14ac:dyDescent="0.35">
      <c r="A14" s="8">
        <f t="shared" si="5"/>
        <v>6</v>
      </c>
      <c r="B14" s="1"/>
      <c r="C14" s="29">
        <f>Curves!M11+Curves!H11</f>
        <v>3.4493999999976106E-2</v>
      </c>
      <c r="D14" s="29">
        <f>Curves!M11</f>
        <v>2.3209999999993514E-2</v>
      </c>
      <c r="E14" s="29">
        <f>Curves!M11-Curves!I11</f>
        <v>1.4096000000007575E-2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30"/>
      <c r="K14" s="2">
        <f t="shared" si="4"/>
        <v>0</v>
      </c>
      <c r="O14" s="3"/>
      <c r="P14" s="3"/>
      <c r="Q14" s="3"/>
      <c r="T14" s="37"/>
      <c r="U14" s="3"/>
      <c r="V14" s="3"/>
    </row>
    <row r="15" spans="1:22" ht="25" x14ac:dyDescent="0.35">
      <c r="A15" s="8">
        <f t="shared" si="5"/>
        <v>7</v>
      </c>
      <c r="B15" s="1"/>
      <c r="C15" s="29">
        <f>Curves!M12+Curves!H12</f>
        <v>3.4080199999975136E-2</v>
      </c>
      <c r="D15" s="29">
        <f>Curves!M12</f>
        <v>2.3309999999991726E-2</v>
      </c>
      <c r="E15" s="29">
        <f>Curves!M12-Curves!I12</f>
        <v>1.4737800000004932E-2</v>
      </c>
      <c r="G15" s="2">
        <f t="shared" si="1"/>
        <v>0</v>
      </c>
      <c r="H15" s="2">
        <f t="shared" si="2"/>
        <v>0</v>
      </c>
      <c r="I15" s="2">
        <f t="shared" si="3"/>
        <v>0</v>
      </c>
      <c r="J15" s="30"/>
      <c r="K15" s="2">
        <f t="shared" si="4"/>
        <v>0</v>
      </c>
      <c r="M15" s="57" t="s">
        <v>103</v>
      </c>
      <c r="O15" s="33">
        <f>$B$7</f>
        <v>0</v>
      </c>
      <c r="P15" s="3"/>
      <c r="Q15" s="3"/>
      <c r="R15" s="3"/>
      <c r="S15" s="3"/>
      <c r="T15" s="38" t="str">
        <f>IF(B7,SUMPRODUCT(A9:A108,B9:B108)/B7,"-")</f>
        <v>-</v>
      </c>
      <c r="U15" s="3"/>
      <c r="V15" s="3"/>
    </row>
    <row r="16" spans="1:22" x14ac:dyDescent="0.35">
      <c r="A16" s="8">
        <f t="shared" si="5"/>
        <v>8</v>
      </c>
      <c r="B16" s="1"/>
      <c r="C16" s="29">
        <f>Curves!M13+Curves!H13</f>
        <v>3.393339999997419E-2</v>
      </c>
      <c r="D16" s="29">
        <f>Curves!M13</f>
        <v>2.3489999999989575E-2</v>
      </c>
      <c r="E16" s="29">
        <f>Curves!M13-Curves!I13</f>
        <v>1.5490800000001359E-2</v>
      </c>
      <c r="G16" s="2">
        <f t="shared" si="1"/>
        <v>0</v>
      </c>
      <c r="H16" s="2">
        <f t="shared" si="2"/>
        <v>0</v>
      </c>
      <c r="I16" s="2">
        <f t="shared" si="3"/>
        <v>0</v>
      </c>
      <c r="J16" s="30"/>
      <c r="K16" s="2">
        <f t="shared" si="4"/>
        <v>0</v>
      </c>
      <c r="U16" s="3"/>
      <c r="V16" s="3"/>
    </row>
    <row r="17" spans="1:22" x14ac:dyDescent="0.35">
      <c r="A17" s="8">
        <f t="shared" si="5"/>
        <v>9</v>
      </c>
      <c r="B17" s="1"/>
      <c r="C17" s="29">
        <f>Curves!M14+Curves!H14</f>
        <v>3.3699999999988288E-2</v>
      </c>
      <c r="D17" s="29">
        <f>Curves!M14</f>
        <v>2.3699999999988286E-2</v>
      </c>
      <c r="E17" s="29">
        <f>Curves!M14-Curves!I14</f>
        <v>1.6298099999998705E-2</v>
      </c>
      <c r="G17" s="2">
        <f t="shared" si="1"/>
        <v>0</v>
      </c>
      <c r="H17" s="2">
        <f t="shared" si="2"/>
        <v>0</v>
      </c>
      <c r="I17" s="2">
        <f t="shared" si="3"/>
        <v>0</v>
      </c>
      <c r="J17" s="30"/>
      <c r="K17" s="2">
        <f t="shared" si="4"/>
        <v>0</v>
      </c>
      <c r="U17" s="9"/>
      <c r="V17" s="3"/>
    </row>
    <row r="18" spans="1:22" x14ac:dyDescent="0.35">
      <c r="A18" s="8">
        <f t="shared" si="5"/>
        <v>10</v>
      </c>
      <c r="B18" s="1"/>
      <c r="C18" s="29">
        <f>Curves!M15+Curves!H15</f>
        <v>3.3929999999986908E-2</v>
      </c>
      <c r="D18" s="29">
        <f>Curves!M15</f>
        <v>2.3929999999986906E-2</v>
      </c>
      <c r="E18" s="29">
        <f>Curves!M15-Curves!I15</f>
        <v>1.6902299999996897E-2</v>
      </c>
      <c r="G18" s="2">
        <f t="shared" si="1"/>
        <v>0</v>
      </c>
      <c r="H18" s="2">
        <f t="shared" si="2"/>
        <v>0</v>
      </c>
      <c r="I18" s="2">
        <f t="shared" si="3"/>
        <v>0</v>
      </c>
      <c r="J18" s="30"/>
      <c r="K18" s="2">
        <f t="shared" si="4"/>
        <v>0</v>
      </c>
      <c r="V18" s="3"/>
    </row>
    <row r="19" spans="1:22" x14ac:dyDescent="0.35">
      <c r="A19" s="8">
        <f t="shared" si="5"/>
        <v>11</v>
      </c>
      <c r="B19" s="1"/>
      <c r="C19" s="29">
        <f>Curves!M16+Curves!H16</f>
        <v>3.4229999999981546E-2</v>
      </c>
      <c r="D19" s="29">
        <f>Curves!M16</f>
        <v>2.4229999999981544E-2</v>
      </c>
      <c r="E19" s="29">
        <f>Curves!M16-Curves!I16</f>
        <v>1.7371999999990506E-2</v>
      </c>
      <c r="G19" s="2">
        <f t="shared" si="1"/>
        <v>0</v>
      </c>
      <c r="H19" s="2">
        <f t="shared" si="2"/>
        <v>0</v>
      </c>
      <c r="I19" s="2">
        <f t="shared" si="3"/>
        <v>0</v>
      </c>
      <c r="J19" s="30"/>
      <c r="K19" s="2">
        <f t="shared" si="4"/>
        <v>0</v>
      </c>
    </row>
    <row r="20" spans="1:22" x14ac:dyDescent="0.35">
      <c r="A20" s="8">
        <f t="shared" si="5"/>
        <v>12</v>
      </c>
      <c r="B20" s="1"/>
      <c r="C20" s="29">
        <f>Curves!M17+Curves!H17</f>
        <v>3.4389999999989256E-2</v>
      </c>
      <c r="D20" s="29">
        <f>Curves!M17</f>
        <v>2.4389999999989254E-2</v>
      </c>
      <c r="E20" s="29">
        <f>Curves!M17-Curves!I17</f>
        <v>1.7696799999998142E-2</v>
      </c>
      <c r="G20" s="2">
        <f t="shared" si="1"/>
        <v>0</v>
      </c>
      <c r="H20" s="2">
        <f t="shared" si="2"/>
        <v>0</v>
      </c>
      <c r="I20" s="2">
        <f t="shared" si="3"/>
        <v>0</v>
      </c>
      <c r="J20" s="30"/>
      <c r="K20" s="2">
        <f t="shared" si="4"/>
        <v>0</v>
      </c>
    </row>
    <row r="21" spans="1:22" x14ac:dyDescent="0.35">
      <c r="A21" s="8">
        <f t="shared" si="5"/>
        <v>13</v>
      </c>
      <c r="B21" s="1"/>
      <c r="C21" s="29">
        <f>Curves!M18+Curves!H18</f>
        <v>3.4549999999989194E-2</v>
      </c>
      <c r="D21" s="29">
        <f>Curves!M18</f>
        <v>2.4549999999989192E-2</v>
      </c>
      <c r="E21" s="29">
        <f>Curves!M18-Curves!I18</f>
        <v>1.803999999999709E-2</v>
      </c>
      <c r="G21" s="2">
        <f t="shared" si="1"/>
        <v>0</v>
      </c>
      <c r="H21" s="2">
        <f t="shared" si="2"/>
        <v>0</v>
      </c>
      <c r="I21" s="2">
        <f t="shared" si="3"/>
        <v>0</v>
      </c>
      <c r="J21" s="30"/>
      <c r="K21" s="2">
        <f t="shared" si="4"/>
        <v>0</v>
      </c>
    </row>
    <row r="22" spans="1:22" x14ac:dyDescent="0.35">
      <c r="A22" s="8">
        <f t="shared" si="5"/>
        <v>14</v>
      </c>
      <c r="B22" s="1"/>
      <c r="C22" s="29">
        <f>Curves!M19+Curves!H19</f>
        <v>3.4669999999991312E-2</v>
      </c>
      <c r="D22" s="29">
        <f>Curves!M19</f>
        <v>2.466999999999131E-2</v>
      </c>
      <c r="E22" s="29">
        <f>Curves!M19-Curves!I19</f>
        <v>1.8134799999998109E-2</v>
      </c>
      <c r="G22" s="2">
        <f t="shared" si="1"/>
        <v>0</v>
      </c>
      <c r="H22" s="2">
        <f t="shared" si="2"/>
        <v>0</v>
      </c>
      <c r="I22" s="2">
        <f t="shared" si="3"/>
        <v>0</v>
      </c>
      <c r="J22" s="30"/>
      <c r="K22" s="2">
        <f t="shared" si="4"/>
        <v>0</v>
      </c>
    </row>
    <row r="23" spans="1:22" x14ac:dyDescent="0.35">
      <c r="A23" s="8">
        <f t="shared" si="5"/>
        <v>15</v>
      </c>
      <c r="B23" s="1"/>
      <c r="C23" s="29">
        <f>Curves!M20+Curves!H20</f>
        <v>3.4699999999995727E-2</v>
      </c>
      <c r="D23" s="29">
        <f>Curves!M20</f>
        <v>2.4699999999995725E-2</v>
      </c>
      <c r="E23" s="29">
        <f>Curves!M20-Curves!I20</f>
        <v>1.8403600000001179E-2</v>
      </c>
      <c r="G23" s="2">
        <f t="shared" si="1"/>
        <v>0</v>
      </c>
      <c r="H23" s="2">
        <f t="shared" si="2"/>
        <v>0</v>
      </c>
      <c r="I23" s="2">
        <f t="shared" si="3"/>
        <v>0</v>
      </c>
      <c r="J23" s="30"/>
      <c r="K23" s="2">
        <f t="shared" si="4"/>
        <v>0</v>
      </c>
    </row>
    <row r="24" spans="1:22" x14ac:dyDescent="0.35">
      <c r="A24" s="8">
        <f t="shared" si="5"/>
        <v>16</v>
      </c>
      <c r="B24" s="1"/>
      <c r="C24" s="29">
        <f>Curves!M21+Curves!H21</f>
        <v>3.4600000000000401E-2</v>
      </c>
      <c r="D24" s="29">
        <f>Curves!M21</f>
        <v>2.4600000000000399E-2</v>
      </c>
      <c r="E24" s="29">
        <f>Curves!M21-Curves!I21</f>
        <v>1.8105294518099127E-2</v>
      </c>
      <c r="G24" s="2">
        <f t="shared" si="1"/>
        <v>0</v>
      </c>
      <c r="H24" s="2">
        <f t="shared" si="2"/>
        <v>0</v>
      </c>
      <c r="I24" s="2">
        <f t="shared" si="3"/>
        <v>0</v>
      </c>
      <c r="J24" s="30"/>
      <c r="K24" s="2">
        <f t="shared" si="4"/>
        <v>0</v>
      </c>
    </row>
    <row r="25" spans="1:22" x14ac:dyDescent="0.35">
      <c r="A25" s="8">
        <f t="shared" si="5"/>
        <v>17</v>
      </c>
      <c r="B25" s="1"/>
      <c r="C25" s="29">
        <f>Curves!M22+Curves!H22</f>
        <v>3.4450000000001861E-2</v>
      </c>
      <c r="D25" s="29">
        <f>Curves!M22</f>
        <v>2.4450000000001859E-2</v>
      </c>
      <c r="E25" s="29">
        <f>Curves!M22-Curves!I22</f>
        <v>1.8004994014951297E-2</v>
      </c>
      <c r="G25" s="2">
        <f t="shared" si="1"/>
        <v>0</v>
      </c>
      <c r="H25" s="2">
        <f t="shared" si="2"/>
        <v>0</v>
      </c>
      <c r="I25" s="2">
        <f t="shared" si="3"/>
        <v>0</v>
      </c>
      <c r="J25" s="30"/>
      <c r="K25" s="2">
        <f t="shared" si="4"/>
        <v>0</v>
      </c>
    </row>
    <row r="26" spans="1:22" x14ac:dyDescent="0.35">
      <c r="A26" s="8">
        <f t="shared" si="5"/>
        <v>18</v>
      </c>
      <c r="B26" s="1"/>
      <c r="C26" s="29">
        <f>Curves!M23+Curves!H23</f>
        <v>3.4280000000002302E-2</v>
      </c>
      <c r="D26" s="29">
        <f>Curves!M23</f>
        <v>2.42800000000023E-2</v>
      </c>
      <c r="E26" s="29">
        <f>Curves!M23-Curves!I23</f>
        <v>1.7886062756903999E-2</v>
      </c>
      <c r="G26" s="2">
        <f t="shared" si="1"/>
        <v>0</v>
      </c>
      <c r="H26" s="2">
        <f t="shared" si="2"/>
        <v>0</v>
      </c>
      <c r="I26" s="2">
        <f t="shared" si="3"/>
        <v>0</v>
      </c>
      <c r="J26" s="30"/>
      <c r="K26" s="2">
        <f t="shared" si="4"/>
        <v>0</v>
      </c>
    </row>
    <row r="27" spans="1:22" x14ac:dyDescent="0.35">
      <c r="A27" s="8">
        <f t="shared" si="5"/>
        <v>19</v>
      </c>
      <c r="B27" s="1"/>
      <c r="C27" s="29">
        <f>Curves!M24+Curves!H24</f>
        <v>3.4140000000002051E-2</v>
      </c>
      <c r="D27" s="29">
        <f>Curves!M24</f>
        <v>2.4140000000002049E-2</v>
      </c>
      <c r="E27" s="29">
        <f>Curves!M24-Curves!I24</f>
        <v>1.7561671735036127E-2</v>
      </c>
      <c r="G27" s="2">
        <f t="shared" si="1"/>
        <v>0</v>
      </c>
      <c r="H27" s="2">
        <f t="shared" si="2"/>
        <v>0</v>
      </c>
      <c r="I27" s="2">
        <f t="shared" si="3"/>
        <v>0</v>
      </c>
      <c r="J27" s="30"/>
      <c r="K27" s="2">
        <f t="shared" si="4"/>
        <v>0</v>
      </c>
    </row>
    <row r="28" spans="1:22" x14ac:dyDescent="0.35">
      <c r="A28" s="8">
        <f t="shared" si="5"/>
        <v>20</v>
      </c>
      <c r="B28" s="1"/>
      <c r="C28" s="29">
        <f>Curves!M25+Curves!H25</f>
        <v>3.4060000000001082E-2</v>
      </c>
      <c r="D28" s="29">
        <f>Curves!M25</f>
        <v>2.4060000000001081E-2</v>
      </c>
      <c r="E28" s="29">
        <f>Curves!M25-Curves!I25</f>
        <v>1.7508900000005042E-2</v>
      </c>
      <c r="G28" s="2">
        <f t="shared" si="1"/>
        <v>0</v>
      </c>
      <c r="H28" s="2">
        <f t="shared" si="2"/>
        <v>0</v>
      </c>
      <c r="I28" s="2">
        <f t="shared" si="3"/>
        <v>0</v>
      </c>
      <c r="J28" s="30"/>
      <c r="K28" s="2">
        <f t="shared" si="4"/>
        <v>0</v>
      </c>
    </row>
    <row r="29" spans="1:22" x14ac:dyDescent="0.35">
      <c r="A29" s="8">
        <f t="shared" si="5"/>
        <v>21</v>
      </c>
      <c r="B29" s="1"/>
      <c r="C29" s="29">
        <f>Curves!M26+Curves!H26</f>
        <v>3.3773885071206371E-2</v>
      </c>
      <c r="D29" s="29">
        <f>Curves!M26</f>
        <v>2.3773885071206369E-2</v>
      </c>
      <c r="E29" s="29">
        <f>Curves!M26-Curves!I26</f>
        <v>1.725808459350596E-2</v>
      </c>
      <c r="G29" s="2">
        <f t="shared" si="1"/>
        <v>0</v>
      </c>
      <c r="H29" s="2">
        <f t="shared" si="2"/>
        <v>0</v>
      </c>
      <c r="I29" s="2">
        <f t="shared" si="3"/>
        <v>0</v>
      </c>
      <c r="J29" s="30"/>
      <c r="K29" s="2">
        <f t="shared" si="4"/>
        <v>0</v>
      </c>
    </row>
    <row r="30" spans="1:22" x14ac:dyDescent="0.35">
      <c r="A30" s="8">
        <f t="shared" si="5"/>
        <v>22</v>
      </c>
      <c r="B30" s="1"/>
      <c r="C30" s="29">
        <f>Curves!M27+Curves!H27</f>
        <v>3.3513849959133639E-2</v>
      </c>
      <c r="D30" s="29">
        <f>Curves!M27</f>
        <v>2.3513849959133637E-2</v>
      </c>
      <c r="E30" s="29">
        <f>Curves!M27-Curves!I27</f>
        <v>1.7016036249700196E-2</v>
      </c>
      <c r="G30" s="2">
        <f t="shared" si="1"/>
        <v>0</v>
      </c>
      <c r="H30" s="2">
        <f t="shared" si="2"/>
        <v>0</v>
      </c>
      <c r="I30" s="2">
        <f t="shared" si="3"/>
        <v>0</v>
      </c>
      <c r="J30" s="30"/>
      <c r="K30" s="2">
        <f t="shared" si="4"/>
        <v>0</v>
      </c>
    </row>
    <row r="31" spans="1:22" x14ac:dyDescent="0.35">
      <c r="A31" s="8">
        <f t="shared" si="5"/>
        <v>23</v>
      </c>
      <c r="B31" s="1"/>
      <c r="C31" s="29">
        <f>Curves!M28+Curves!H28</f>
        <v>3.3276484279149525E-2</v>
      </c>
      <c r="D31" s="29">
        <f>Curves!M28</f>
        <v>2.3276484279149523E-2</v>
      </c>
      <c r="E31" s="29">
        <f>Curves!M28-Curves!I28</f>
        <v>1.6783816003084692E-2</v>
      </c>
      <c r="G31" s="2">
        <f t="shared" si="1"/>
        <v>0</v>
      </c>
      <c r="H31" s="2">
        <f t="shared" si="2"/>
        <v>0</v>
      </c>
      <c r="I31" s="2">
        <f t="shared" si="3"/>
        <v>0</v>
      </c>
      <c r="J31" s="30"/>
      <c r="K31" s="2">
        <f t="shared" si="4"/>
        <v>0</v>
      </c>
    </row>
    <row r="32" spans="1:22" x14ac:dyDescent="0.35">
      <c r="A32" s="8">
        <f t="shared" si="5"/>
        <v>24</v>
      </c>
      <c r="B32" s="1"/>
      <c r="C32" s="29">
        <f>Curves!M29+Curves!H29</f>
        <v>3.3058947431012779E-2</v>
      </c>
      <c r="D32" s="29">
        <f>Curves!M29</f>
        <v>2.3058947431012777E-2</v>
      </c>
      <c r="E32" s="29">
        <f>Curves!M29-Curves!I29</f>
        <v>1.6562008118865049E-2</v>
      </c>
      <c r="G32" s="2">
        <f t="shared" si="1"/>
        <v>0</v>
      </c>
      <c r="H32" s="2">
        <f t="shared" si="2"/>
        <v>0</v>
      </c>
      <c r="I32" s="2">
        <f t="shared" si="3"/>
        <v>0</v>
      </c>
      <c r="J32" s="30"/>
      <c r="K32" s="2">
        <f t="shared" si="4"/>
        <v>0</v>
      </c>
    </row>
    <row r="33" spans="1:11" x14ac:dyDescent="0.35">
      <c r="A33" s="8">
        <f t="shared" si="5"/>
        <v>25</v>
      </c>
      <c r="B33" s="1"/>
      <c r="C33" s="29">
        <f>Curves!M30+Curves!H30</f>
        <v>3.2858854375284345E-2</v>
      </c>
      <c r="D33" s="29">
        <f>Curves!M30</f>
        <v>2.2858854375284343E-2</v>
      </c>
      <c r="E33" s="29">
        <f>Curves!M30-Curves!I30</f>
        <v>1.6350862357207445E-2</v>
      </c>
      <c r="G33" s="2">
        <f t="shared" si="1"/>
        <v>0</v>
      </c>
      <c r="H33" s="2">
        <f t="shared" si="2"/>
        <v>0</v>
      </c>
      <c r="I33" s="2">
        <f t="shared" si="3"/>
        <v>0</v>
      </c>
      <c r="J33" s="30"/>
      <c r="K33" s="2">
        <f t="shared" si="4"/>
        <v>0</v>
      </c>
    </row>
    <row r="34" spans="1:11" x14ac:dyDescent="0.35">
      <c r="A34" s="8">
        <f t="shared" si="5"/>
        <v>26</v>
      </c>
      <c r="B34" s="1"/>
      <c r="C34" s="29">
        <f>Curves!M31+Curves!H31</f>
        <v>3.2611398913075178E-2</v>
      </c>
      <c r="D34" s="29">
        <f>Curves!M31</f>
        <v>2.2611398913075176E-2</v>
      </c>
      <c r="E34" s="29">
        <f>Curves!M31-Curves!I31</f>
        <v>1.608760585230818E-2</v>
      </c>
      <c r="G34" s="2">
        <f t="shared" si="1"/>
        <v>0</v>
      </c>
      <c r="H34" s="2">
        <f t="shared" si="2"/>
        <v>0</v>
      </c>
      <c r="I34" s="2">
        <f t="shared" si="3"/>
        <v>0</v>
      </c>
      <c r="J34" s="30"/>
      <c r="K34" s="2">
        <f t="shared" si="4"/>
        <v>0</v>
      </c>
    </row>
    <row r="35" spans="1:11" x14ac:dyDescent="0.35">
      <c r="A35" s="8">
        <f t="shared" si="5"/>
        <v>27</v>
      </c>
      <c r="B35" s="1"/>
      <c r="C35" s="29">
        <f>Curves!M32+Curves!H32</f>
        <v>3.2382326863657378E-2</v>
      </c>
      <c r="D35" s="29">
        <f>Curves!M32</f>
        <v>2.2382326863657376E-2</v>
      </c>
      <c r="E35" s="29">
        <f>Curves!M32-Curves!I32</f>
        <v>1.583955648109164E-2</v>
      </c>
      <c r="G35" s="2">
        <f t="shared" si="1"/>
        <v>0</v>
      </c>
      <c r="H35" s="2">
        <f t="shared" si="2"/>
        <v>0</v>
      </c>
      <c r="I35" s="2">
        <f t="shared" si="3"/>
        <v>0</v>
      </c>
      <c r="J35" s="30"/>
      <c r="K35" s="2">
        <f t="shared" si="4"/>
        <v>0</v>
      </c>
    </row>
    <row r="36" spans="1:11" x14ac:dyDescent="0.35">
      <c r="A36" s="8">
        <f t="shared" si="5"/>
        <v>28</v>
      </c>
      <c r="B36" s="1"/>
      <c r="C36" s="29">
        <f>Curves!M33+Curves!H33</f>
        <v>3.2169663050460422E-2</v>
      </c>
      <c r="D36" s="29">
        <f>Curves!M33</f>
        <v>2.216966305046042E-2</v>
      </c>
      <c r="E36" s="29">
        <f>Curves!M33-Curves!I33</f>
        <v>1.560595508196613E-2</v>
      </c>
      <c r="G36" s="2">
        <f t="shared" si="1"/>
        <v>0</v>
      </c>
      <c r="H36" s="2">
        <f t="shared" si="2"/>
        <v>0</v>
      </c>
      <c r="I36" s="2">
        <f t="shared" si="3"/>
        <v>0</v>
      </c>
      <c r="J36" s="30"/>
      <c r="K36" s="2">
        <f t="shared" si="4"/>
        <v>0</v>
      </c>
    </row>
    <row r="37" spans="1:11" x14ac:dyDescent="0.35">
      <c r="A37" s="8">
        <f t="shared" si="5"/>
        <v>29</v>
      </c>
      <c r="B37" s="1"/>
      <c r="C37" s="29">
        <f>Curves!M34+Curves!H34</f>
        <v>3.1971705472207727E-2</v>
      </c>
      <c r="D37" s="29">
        <f>Curves!M34</f>
        <v>2.1971705472207725E-2</v>
      </c>
      <c r="E37" s="29">
        <f>Curves!M34-Curves!I34</f>
        <v>1.5386039319491063E-2</v>
      </c>
      <c r="G37" s="2">
        <f t="shared" si="1"/>
        <v>0</v>
      </c>
      <c r="H37" s="2">
        <f t="shared" si="2"/>
        <v>0</v>
      </c>
      <c r="I37" s="2">
        <f t="shared" si="3"/>
        <v>0</v>
      </c>
      <c r="J37" s="30"/>
      <c r="K37" s="2">
        <f t="shared" si="4"/>
        <v>0</v>
      </c>
    </row>
    <row r="38" spans="1:11" x14ac:dyDescent="0.35">
      <c r="A38" s="8">
        <f t="shared" si="5"/>
        <v>30</v>
      </c>
      <c r="B38" s="1"/>
      <c r="C38" s="29">
        <f>Curves!M35+Curves!H35</f>
        <v>3.1786979654731644E-2</v>
      </c>
      <c r="D38" s="29">
        <f>Curves!M35</f>
        <v>2.1786979654731642E-2</v>
      </c>
      <c r="E38" s="29">
        <f>Curves!M35-Curves!I35</f>
        <v>1.5179058873195112E-2</v>
      </c>
      <c r="G38" s="2">
        <f t="shared" si="1"/>
        <v>0</v>
      </c>
      <c r="H38" s="2">
        <f t="shared" si="2"/>
        <v>0</v>
      </c>
      <c r="I38" s="2">
        <f t="shared" si="3"/>
        <v>0</v>
      </c>
      <c r="J38" s="30"/>
      <c r="K38" s="2">
        <f t="shared" si="4"/>
        <v>0</v>
      </c>
    </row>
    <row r="39" spans="1:11" x14ac:dyDescent="0.35">
      <c r="A39" s="8">
        <f t="shared" si="5"/>
        <v>31</v>
      </c>
      <c r="B39" s="1"/>
      <c r="C39" s="29">
        <f>Curves!M36+Curves!H36</f>
        <v>3.1553173196614541E-2</v>
      </c>
      <c r="D39" s="29">
        <f>Curves!M36</f>
        <v>2.1553173196614539E-2</v>
      </c>
      <c r="E39" s="29">
        <f>Curves!M36-Curves!I36</f>
        <v>1.4923256762045284E-2</v>
      </c>
      <c r="G39" s="2">
        <f t="shared" si="1"/>
        <v>0</v>
      </c>
      <c r="H39" s="2">
        <f t="shared" si="2"/>
        <v>0</v>
      </c>
      <c r="I39" s="2">
        <f t="shared" si="3"/>
        <v>0</v>
      </c>
      <c r="J39" s="30"/>
      <c r="K39" s="2">
        <f t="shared" si="4"/>
        <v>0</v>
      </c>
    </row>
    <row r="40" spans="1:11" x14ac:dyDescent="0.35">
      <c r="A40" s="8">
        <f t="shared" si="5"/>
        <v>32</v>
      </c>
      <c r="B40" s="1"/>
      <c r="C40" s="29">
        <f>Curves!M37+Curves!H37</f>
        <v>3.1334028231100979E-2</v>
      </c>
      <c r="D40" s="29">
        <f>Curves!M37</f>
        <v>2.1334028231100977E-2</v>
      </c>
      <c r="E40" s="29">
        <f>Curves!M37-Curves!I37</f>
        <v>1.4682798010594668E-2</v>
      </c>
      <c r="G40" s="2">
        <f t="shared" si="1"/>
        <v>0</v>
      </c>
      <c r="H40" s="2">
        <f t="shared" si="2"/>
        <v>0</v>
      </c>
      <c r="I40" s="2">
        <f t="shared" si="3"/>
        <v>0</v>
      </c>
      <c r="J40" s="30"/>
      <c r="K40" s="2">
        <f t="shared" si="4"/>
        <v>0</v>
      </c>
    </row>
    <row r="41" spans="1:11" x14ac:dyDescent="0.35">
      <c r="A41" s="8">
        <f t="shared" si="5"/>
        <v>33</v>
      </c>
      <c r="B41" s="1"/>
      <c r="C41" s="29">
        <f>Curves!M38+Curves!H38</f>
        <v>3.1128207602694628E-2</v>
      </c>
      <c r="D41" s="29">
        <f>Curves!M38</f>
        <v>2.1128207602694626E-2</v>
      </c>
      <c r="E41" s="29">
        <f>Curves!M38-Curves!I38</f>
        <v>1.4456664010212551E-2</v>
      </c>
      <c r="G41" s="2">
        <f t="shared" ref="G41:G72" si="8">$B41/(1+C41)^$A41</f>
        <v>0</v>
      </c>
      <c r="H41" s="2">
        <f t="shared" ref="H41:H72" si="9">$B41/(1+D41)^$A41</f>
        <v>0</v>
      </c>
      <c r="I41" s="2">
        <f t="shared" ref="I41:I72" si="10">$B41/(1+E41)^$A41</f>
        <v>0</v>
      </c>
      <c r="J41" s="30"/>
      <c r="K41" s="2">
        <f t="shared" si="4"/>
        <v>0</v>
      </c>
    </row>
    <row r="42" spans="1:11" x14ac:dyDescent="0.35">
      <c r="A42" s="8">
        <f t="shared" si="5"/>
        <v>34</v>
      </c>
      <c r="B42" s="1"/>
      <c r="C42" s="29">
        <f>Curves!M39+Curves!H39</f>
        <v>3.0934531959482918E-2</v>
      </c>
      <c r="D42" s="29">
        <f>Curves!M39</f>
        <v>2.0934531959482916E-2</v>
      </c>
      <c r="E42" s="29">
        <f>Curves!M39-Curves!I39</f>
        <v>1.4243911668165972E-2</v>
      </c>
      <c r="G42" s="2">
        <f t="shared" si="8"/>
        <v>0</v>
      </c>
      <c r="H42" s="2">
        <f t="shared" si="9"/>
        <v>0</v>
      </c>
      <c r="I42" s="2">
        <f t="shared" si="10"/>
        <v>0</v>
      </c>
      <c r="J42" s="30"/>
      <c r="K42" s="2">
        <f t="shared" ref="K42:K73" si="11">K41-H41</f>
        <v>0</v>
      </c>
    </row>
    <row r="43" spans="1:11" x14ac:dyDescent="0.35">
      <c r="A43" s="8">
        <f t="shared" si="5"/>
        <v>35</v>
      </c>
      <c r="B43" s="1"/>
      <c r="C43" s="29">
        <f>Curves!M40+Curves!H40</f>
        <v>3.0751957141467827E-2</v>
      </c>
      <c r="D43" s="29">
        <f>Curves!M40</f>
        <v>2.0751957141467825E-2</v>
      </c>
      <c r="E43" s="29">
        <f>Curves!M40-Curves!I40</f>
        <v>1.404366813779874E-2</v>
      </c>
      <c r="G43" s="2">
        <f t="shared" si="8"/>
        <v>0</v>
      </c>
      <c r="H43" s="2">
        <f t="shared" si="9"/>
        <v>0</v>
      </c>
      <c r="I43" s="2">
        <f t="shared" si="10"/>
        <v>0</v>
      </c>
      <c r="J43" s="30"/>
      <c r="K43" s="2">
        <f t="shared" si="11"/>
        <v>0</v>
      </c>
    </row>
    <row r="44" spans="1:11" x14ac:dyDescent="0.35">
      <c r="A44" s="8">
        <f t="shared" si="5"/>
        <v>36</v>
      </c>
      <c r="B44" s="1"/>
      <c r="C44" s="29">
        <f>Curves!M41+Curves!H41</f>
        <v>3.0579555348596348E-2</v>
      </c>
      <c r="D44" s="29">
        <f>Curves!M41</f>
        <v>2.0579555348596346E-2</v>
      </c>
      <c r="E44" s="29">
        <f>Curves!M41-Curves!I41</f>
        <v>1.3855125677516324E-2</v>
      </c>
      <c r="G44" s="2">
        <f t="shared" si="8"/>
        <v>0</v>
      </c>
      <c r="H44" s="2">
        <f t="shared" si="9"/>
        <v>0</v>
      </c>
      <c r="I44" s="2">
        <f t="shared" si="10"/>
        <v>0</v>
      </c>
      <c r="J44" s="30"/>
      <c r="K44" s="2">
        <f t="shared" si="11"/>
        <v>0</v>
      </c>
    </row>
    <row r="45" spans="1:11" x14ac:dyDescent="0.35">
      <c r="A45" s="8">
        <f t="shared" si="5"/>
        <v>37</v>
      </c>
      <c r="B45" s="1"/>
      <c r="C45" s="29">
        <f>Curves!M42+Curves!H42</f>
        <v>3.0416499371368026E-2</v>
      </c>
      <c r="D45" s="29">
        <f>Curves!M42</f>
        <v>2.0416499371368024E-2</v>
      </c>
      <c r="E45" s="29">
        <f>Curves!M42-Curves!I42</f>
        <v>1.3677536728785061E-2</v>
      </c>
      <c r="G45" s="2">
        <f t="shared" si="8"/>
        <v>0</v>
      </c>
      <c r="H45" s="2">
        <f t="shared" si="9"/>
        <v>0</v>
      </c>
      <c r="I45" s="2">
        <f t="shared" si="10"/>
        <v>0</v>
      </c>
      <c r="J45" s="30"/>
      <c r="K45" s="2">
        <f t="shared" si="11"/>
        <v>0</v>
      </c>
    </row>
    <row r="46" spans="1:11" x14ac:dyDescent="0.35">
      <c r="A46" s="8">
        <f t="shared" si="5"/>
        <v>38</v>
      </c>
      <c r="B46" s="1"/>
      <c r="C46" s="29">
        <f>Curves!M43+Curves!H43</f>
        <v>3.0262049318290123E-2</v>
      </c>
      <c r="D46" s="29">
        <f>Curves!M43</f>
        <v>2.0262049318290121E-2</v>
      </c>
      <c r="E46" s="29">
        <f>Curves!M43-Curves!I43</f>
        <v>1.3510209264328554E-2</v>
      </c>
      <c r="G46" s="2">
        <f t="shared" si="8"/>
        <v>0</v>
      </c>
      <c r="H46" s="2">
        <f t="shared" si="9"/>
        <v>0</v>
      </c>
      <c r="I46" s="2">
        <f t="shared" si="10"/>
        <v>0</v>
      </c>
      <c r="J46" s="30"/>
      <c r="K46" s="2">
        <f t="shared" si="11"/>
        <v>0</v>
      </c>
    </row>
    <row r="47" spans="1:11" x14ac:dyDescent="0.35">
      <c r="A47" s="8">
        <f t="shared" si="5"/>
        <v>39</v>
      </c>
      <c r="B47" s="1"/>
      <c r="C47" s="29">
        <f>Curves!M44+Curves!H44</f>
        <v>3.0115541390810067E-2</v>
      </c>
      <c r="D47" s="29">
        <f>Curves!M44</f>
        <v>2.0115541390810066E-2</v>
      </c>
      <c r="E47" s="29">
        <f>Curves!M44-Curves!I44</f>
        <v>1.3352502431658253E-2</v>
      </c>
      <c r="G47" s="2">
        <f t="shared" si="8"/>
        <v>0</v>
      </c>
      <c r="H47" s="2">
        <f t="shared" si="9"/>
        <v>0</v>
      </c>
      <c r="I47" s="2">
        <f t="shared" si="10"/>
        <v>0</v>
      </c>
      <c r="J47" s="30"/>
      <c r="K47" s="2">
        <f t="shared" si="11"/>
        <v>0</v>
      </c>
    </row>
    <row r="48" spans="1:11" x14ac:dyDescent="0.35">
      <c r="A48" s="8">
        <f t="shared" si="5"/>
        <v>40</v>
      </c>
      <c r="B48" s="1"/>
      <c r="C48" s="29">
        <f>Curves!M45+Curves!H45</f>
        <v>2.9976378346470371E-2</v>
      </c>
      <c r="D48" s="29">
        <f>Curves!M45</f>
        <v>1.9976378346470369E-2</v>
      </c>
      <c r="E48" s="29">
        <f>Curves!M45-Curves!I45</f>
        <v>1.3203822499907938E-2</v>
      </c>
      <c r="G48" s="2">
        <f t="shared" si="8"/>
        <v>0</v>
      </c>
      <c r="H48" s="2">
        <f t="shared" si="9"/>
        <v>0</v>
      </c>
      <c r="I48" s="2">
        <f t="shared" si="10"/>
        <v>0</v>
      </c>
      <c r="J48" s="30"/>
      <c r="K48" s="2">
        <f t="shared" si="11"/>
        <v>0</v>
      </c>
    </row>
    <row r="49" spans="1:11" x14ac:dyDescent="0.35">
      <c r="A49" s="8">
        <f t="shared" si="5"/>
        <v>41</v>
      </c>
      <c r="B49" s="1"/>
      <c r="C49" s="29">
        <f>Curves!M46+Curves!H46</f>
        <v>2.9768865757961997E-2</v>
      </c>
      <c r="D49" s="29">
        <f>Curves!M46</f>
        <v>1.9768865757961995E-2</v>
      </c>
      <c r="E49" s="29">
        <f>Curves!M46-Curves!I46</f>
        <v>1.2988463503459592E-2</v>
      </c>
      <c r="G49" s="2">
        <f t="shared" si="8"/>
        <v>0</v>
      </c>
      <c r="H49" s="2">
        <f t="shared" si="9"/>
        <v>0</v>
      </c>
      <c r="I49" s="2">
        <f t="shared" si="10"/>
        <v>0</v>
      </c>
      <c r="J49" s="30"/>
      <c r="K49" s="2">
        <f t="shared" si="11"/>
        <v>0</v>
      </c>
    </row>
    <row r="50" spans="1:11" x14ac:dyDescent="0.35">
      <c r="A50" s="8">
        <f t="shared" si="5"/>
        <v>42</v>
      </c>
      <c r="B50" s="1"/>
      <c r="C50" s="29">
        <f>Curves!M47+Curves!H47</f>
        <v>2.9571273971810801E-2</v>
      </c>
      <c r="D50" s="29">
        <f>Curves!M47</f>
        <v>1.9571273971810799E-2</v>
      </c>
      <c r="E50" s="29">
        <f>Curves!M47-Curves!I47</f>
        <v>1.2784672709734997E-2</v>
      </c>
      <c r="G50" s="2">
        <f t="shared" si="8"/>
        <v>0</v>
      </c>
      <c r="H50" s="2">
        <f t="shared" si="9"/>
        <v>0</v>
      </c>
      <c r="I50" s="2">
        <f t="shared" si="10"/>
        <v>0</v>
      </c>
      <c r="J50" s="30"/>
      <c r="K50" s="2">
        <f t="shared" si="11"/>
        <v>0</v>
      </c>
    </row>
    <row r="51" spans="1:11" x14ac:dyDescent="0.35">
      <c r="A51" s="8">
        <f t="shared" si="5"/>
        <v>43</v>
      </c>
      <c r="B51" s="1"/>
      <c r="C51" s="29">
        <f>Curves!M48+Curves!H48</f>
        <v>2.9382908157371983E-2</v>
      </c>
      <c r="D51" s="29">
        <f>Curves!M48</f>
        <v>1.9382908157371981E-2</v>
      </c>
      <c r="E51" s="29">
        <f>Curves!M48-Curves!I48</f>
        <v>1.2591723477679444E-2</v>
      </c>
      <c r="G51" s="2">
        <f t="shared" si="8"/>
        <v>0</v>
      </c>
      <c r="H51" s="2">
        <f t="shared" si="9"/>
        <v>0</v>
      </c>
      <c r="I51" s="2">
        <f t="shared" si="10"/>
        <v>0</v>
      </c>
      <c r="J51" s="30"/>
      <c r="K51" s="2">
        <f t="shared" si="11"/>
        <v>0</v>
      </c>
    </row>
    <row r="52" spans="1:11" x14ac:dyDescent="0.35">
      <c r="A52" s="8">
        <f t="shared" si="5"/>
        <v>44</v>
      </c>
      <c r="B52" s="1"/>
      <c r="C52" s="29">
        <f>Curves!M49+Curves!H49</f>
        <v>2.9203136889270447E-2</v>
      </c>
      <c r="D52" s="29">
        <f>Curves!M49</f>
        <v>1.9203136889270445E-2</v>
      </c>
      <c r="E52" s="29">
        <f>Curves!M49-Curves!I49</f>
        <v>1.2408946088986236E-2</v>
      </c>
      <c r="G52" s="2">
        <f t="shared" si="8"/>
        <v>0</v>
      </c>
      <c r="H52" s="2">
        <f t="shared" si="9"/>
        <v>0</v>
      </c>
      <c r="I52" s="2">
        <f t="shared" si="10"/>
        <v>0</v>
      </c>
      <c r="J52" s="30"/>
      <c r="K52" s="2">
        <f t="shared" si="11"/>
        <v>0</v>
      </c>
    </row>
    <row r="53" spans="1:11" x14ac:dyDescent="0.35">
      <c r="A53" s="8">
        <f t="shared" si="5"/>
        <v>45</v>
      </c>
      <c r="B53" s="1"/>
      <c r="C53" s="29">
        <f>Curves!M50+Curves!H50</f>
        <v>2.9031385076357046E-2</v>
      </c>
      <c r="D53" s="29">
        <f>Curves!M50</f>
        <v>1.9031385076357044E-2</v>
      </c>
      <c r="E53" s="29">
        <f>Curves!M50-Curves!I50</f>
        <v>1.2235722475328004E-2</v>
      </c>
      <c r="G53" s="2">
        <f t="shared" si="8"/>
        <v>0</v>
      </c>
      <c r="H53" s="2">
        <f t="shared" si="9"/>
        <v>0</v>
      </c>
      <c r="I53" s="2">
        <f t="shared" si="10"/>
        <v>0</v>
      </c>
      <c r="J53" s="30"/>
      <c r="K53" s="2">
        <f t="shared" si="11"/>
        <v>0</v>
      </c>
    </row>
    <row r="54" spans="1:11" x14ac:dyDescent="0.35">
      <c r="A54" s="8">
        <f t="shared" si="5"/>
        <v>46</v>
      </c>
      <c r="B54" s="1"/>
      <c r="C54" s="29">
        <f>Curves!M51+Curves!H51</f>
        <v>2.8867127816303954E-2</v>
      </c>
      <c r="D54" s="29">
        <f>Curves!M51</f>
        <v>1.8867127816303952E-2</v>
      </c>
      <c r="E54" s="29">
        <f>Curves!M51-Curves!I51</f>
        <v>1.2071481508477627E-2</v>
      </c>
      <c r="G54" s="2">
        <f t="shared" si="8"/>
        <v>0</v>
      </c>
      <c r="H54" s="2">
        <f t="shared" si="9"/>
        <v>0</v>
      </c>
      <c r="I54" s="2">
        <f t="shared" si="10"/>
        <v>0</v>
      </c>
      <c r="J54" s="30"/>
      <c r="K54" s="2">
        <f t="shared" si="11"/>
        <v>0</v>
      </c>
    </row>
    <row r="55" spans="1:11" x14ac:dyDescent="0.35">
      <c r="A55" s="8">
        <f t="shared" si="5"/>
        <v>47</v>
      </c>
      <c r="B55" s="1"/>
      <c r="C55" s="29">
        <f>Curves!M52+Curves!H52</f>
        <v>2.8709885037488052E-2</v>
      </c>
      <c r="D55" s="29">
        <f>Curves!M52</f>
        <v>1.870988503748805E-2</v>
      </c>
      <c r="E55" s="29">
        <f>Curves!M52-Curves!I52</f>
        <v>1.1915694785112511E-2</v>
      </c>
      <c r="G55" s="2">
        <f t="shared" si="8"/>
        <v>0</v>
      </c>
      <c r="H55" s="2">
        <f t="shared" si="9"/>
        <v>0</v>
      </c>
      <c r="I55" s="2">
        <f t="shared" si="10"/>
        <v>0</v>
      </c>
      <c r="J55" s="30"/>
      <c r="K55" s="2">
        <f t="shared" si="11"/>
        <v>0</v>
      </c>
    </row>
    <row r="56" spans="1:11" x14ac:dyDescent="0.35">
      <c r="A56" s="8">
        <f t="shared" si="5"/>
        <v>48</v>
      </c>
      <c r="B56" s="1"/>
      <c r="C56" s="29">
        <f>Curves!M53+Curves!H53</f>
        <v>2.855921681295736E-2</v>
      </c>
      <c r="D56" s="29">
        <f>Curves!M53</f>
        <v>1.8559216812957358E-2</v>
      </c>
      <c r="E56" s="29">
        <f>Curves!M53-Curves!I53</f>
        <v>1.1767872847345175E-2</v>
      </c>
      <c r="G56" s="2">
        <f t="shared" si="8"/>
        <v>0</v>
      </c>
      <c r="H56" s="2">
        <f t="shared" si="9"/>
        <v>0</v>
      </c>
      <c r="I56" s="2">
        <f t="shared" si="10"/>
        <v>0</v>
      </c>
      <c r="J56" s="30"/>
      <c r="K56" s="2">
        <f t="shared" si="11"/>
        <v>0</v>
      </c>
    </row>
    <row r="57" spans="1:11" x14ac:dyDescent="0.35">
      <c r="A57" s="8">
        <f t="shared" si="5"/>
        <v>49</v>
      </c>
      <c r="B57" s="1"/>
      <c r="C57" s="29">
        <f>Curves!M54+Curves!H54</f>
        <v>2.8414719250138935E-2</v>
      </c>
      <c r="D57" s="29">
        <f>Curves!M54</f>
        <v>1.8414719250138933E-2</v>
      </c>
      <c r="E57" s="29">
        <f>Curves!M54-Curves!I54</f>
        <v>1.1627561787883288E-2</v>
      </c>
      <c r="G57" s="2">
        <f t="shared" si="8"/>
        <v>0</v>
      </c>
      <c r="H57" s="2">
        <f t="shared" si="9"/>
        <v>0</v>
      </c>
      <c r="I57" s="2">
        <f t="shared" si="10"/>
        <v>0</v>
      </c>
      <c r="J57" s="30"/>
      <c r="K57" s="2">
        <f t="shared" si="11"/>
        <v>0</v>
      </c>
    </row>
    <row r="58" spans="1:11" x14ac:dyDescent="0.35">
      <c r="A58" s="8">
        <f t="shared" si="5"/>
        <v>50</v>
      </c>
      <c r="B58" s="1"/>
      <c r="C58" s="29">
        <f>Curves!M55+Curves!H55</f>
        <v>2.8276020875421352E-2</v>
      </c>
      <c r="D58" s="29">
        <f>Curves!M55</f>
        <v>1.827602087542135E-2</v>
      </c>
      <c r="E58" s="29">
        <f>Curves!M55-Curves!I55</f>
        <v>1.1494340195440919E-2</v>
      </c>
      <c r="G58" s="2">
        <f t="shared" si="8"/>
        <v>0</v>
      </c>
      <c r="H58" s="2">
        <f t="shared" si="9"/>
        <v>0</v>
      </c>
      <c r="I58" s="2">
        <f t="shared" si="10"/>
        <v>0</v>
      </c>
      <c r="J58" s="30"/>
      <c r="K58" s="2">
        <f t="shared" si="11"/>
        <v>0</v>
      </c>
    </row>
    <row r="59" spans="1:11" x14ac:dyDescent="0.35">
      <c r="A59" s="8">
        <f t="shared" si="5"/>
        <v>51</v>
      </c>
      <c r="B59" s="1"/>
      <c r="C59" s="29">
        <f>Curves!M56+Curves!H56</f>
        <v>2.8142779445465164E-2</v>
      </c>
      <c r="D59" s="29">
        <f>Curves!M56</f>
        <v>1.8142779445465163E-2</v>
      </c>
      <c r="E59" s="29">
        <f>Curves!M56-Curves!I56</f>
        <v>1.1367816401756516E-2</v>
      </c>
      <c r="G59" s="2">
        <f t="shared" si="8"/>
        <v>0</v>
      </c>
      <c r="H59" s="2">
        <f t="shared" si="9"/>
        <v>0</v>
      </c>
      <c r="I59" s="2">
        <f t="shared" si="10"/>
        <v>0</v>
      </c>
      <c r="J59" s="30"/>
      <c r="K59" s="2">
        <f t="shared" si="11"/>
        <v>0</v>
      </c>
    </row>
    <row r="60" spans="1:11" x14ac:dyDescent="0.35">
      <c r="A60" s="8">
        <f t="shared" si="5"/>
        <v>52</v>
      </c>
      <c r="B60" s="1"/>
      <c r="C60" s="29">
        <f>Curves!M57+Curves!H57</f>
        <v>2.8014679127613011E-2</v>
      </c>
      <c r="D60" s="29">
        <f>Curves!M57</f>
        <v>1.8014679127613009E-2</v>
      </c>
      <c r="E60" s="29">
        <f>Curves!M57-Curves!I57</f>
        <v>1.1247625996492837E-2</v>
      </c>
      <c r="G60" s="2">
        <f t="shared" si="8"/>
        <v>0</v>
      </c>
      <c r="H60" s="2">
        <f t="shared" si="9"/>
        <v>0</v>
      </c>
      <c r="I60" s="2">
        <f t="shared" si="10"/>
        <v>0</v>
      </c>
      <c r="J60" s="30"/>
      <c r="K60" s="2">
        <f t="shared" si="11"/>
        <v>0</v>
      </c>
    </row>
    <row r="61" spans="1:11" x14ac:dyDescent="0.35">
      <c r="A61" s="8">
        <f t="shared" si="5"/>
        <v>53</v>
      </c>
      <c r="B61" s="1"/>
      <c r="C61" s="29">
        <f>Curves!M58+Curves!H58</f>
        <v>2.7891428000499367E-2</v>
      </c>
      <c r="D61" s="29">
        <f>Curves!M58</f>
        <v>1.7891428000499365E-2</v>
      </c>
      <c r="E61" s="29">
        <f>Curves!M58-Curves!I58</f>
        <v>1.1133429580523328E-2</v>
      </c>
      <c r="G61" s="2">
        <f t="shared" si="8"/>
        <v>0</v>
      </c>
      <c r="H61" s="2">
        <f t="shared" si="9"/>
        <v>0</v>
      </c>
      <c r="I61" s="2">
        <f t="shared" si="10"/>
        <v>0</v>
      </c>
      <c r="J61" s="30"/>
      <c r="K61" s="2">
        <f t="shared" si="11"/>
        <v>0</v>
      </c>
    </row>
    <row r="62" spans="1:11" x14ac:dyDescent="0.35">
      <c r="A62" s="8">
        <f t="shared" si="5"/>
        <v>54</v>
      </c>
      <c r="B62" s="1"/>
      <c r="C62" s="29">
        <f>Curves!M59+Curves!H59</f>
        <v>2.7772755833224576E-2</v>
      </c>
      <c r="D62" s="29">
        <f>Curves!M59</f>
        <v>1.7772755833224574E-2</v>
      </c>
      <c r="E62" s="29">
        <f>Curves!M59-Curves!I59</f>
        <v>1.1024910731745979E-2</v>
      </c>
      <c r="G62" s="2">
        <f t="shared" si="8"/>
        <v>0</v>
      </c>
      <c r="H62" s="2">
        <f t="shared" si="9"/>
        <v>0</v>
      </c>
      <c r="I62" s="2">
        <f t="shared" si="10"/>
        <v>0</v>
      </c>
      <c r="J62" s="30"/>
      <c r="K62" s="2">
        <f t="shared" si="11"/>
        <v>0</v>
      </c>
    </row>
    <row r="63" spans="1:11" x14ac:dyDescent="0.35">
      <c r="A63" s="8">
        <f t="shared" si="5"/>
        <v>55</v>
      </c>
      <c r="B63" s="1"/>
      <c r="C63" s="29">
        <f>Curves!M60+Curves!H60</f>
        <v>2.7658412107532497E-2</v>
      </c>
      <c r="D63" s="29">
        <f>Curves!M60</f>
        <v>1.7658412107532495E-2</v>
      </c>
      <c r="E63" s="29">
        <f>Curves!M60-Curves!I60</f>
        <v>1.0921774160708643E-2</v>
      </c>
      <c r="G63" s="2">
        <f t="shared" si="8"/>
        <v>0</v>
      </c>
      <c r="H63" s="2">
        <f t="shared" si="9"/>
        <v>0</v>
      </c>
      <c r="I63" s="2">
        <f t="shared" si="10"/>
        <v>0</v>
      </c>
      <c r="J63" s="30"/>
      <c r="K63" s="2">
        <f t="shared" si="11"/>
        <v>0</v>
      </c>
    </row>
    <row r="64" spans="1:11" x14ac:dyDescent="0.35">
      <c r="A64" s="8">
        <f t="shared" si="5"/>
        <v>56</v>
      </c>
      <c r="B64" s="1"/>
      <c r="C64" s="29">
        <f>Curves!M61+Curves!H61</f>
        <v>2.7548164252526146E-2</v>
      </c>
      <c r="D64" s="29">
        <f>Curves!M61</f>
        <v>1.7548164252526144E-2</v>
      </c>
      <c r="E64" s="29">
        <f>Curves!M61-Curves!I61</f>
        <v>1.0823744036049378E-2</v>
      </c>
      <c r="G64" s="2">
        <f t="shared" si="8"/>
        <v>0</v>
      </c>
      <c r="H64" s="2">
        <f t="shared" si="9"/>
        <v>0</v>
      </c>
      <c r="I64" s="2">
        <f t="shared" si="10"/>
        <v>0</v>
      </c>
      <c r="J64" s="30"/>
      <c r="K64" s="2">
        <f t="shared" si="11"/>
        <v>0</v>
      </c>
    </row>
    <row r="65" spans="1:11" x14ac:dyDescent="0.35">
      <c r="A65" s="8">
        <f t="shared" si="5"/>
        <v>57</v>
      </c>
      <c r="B65" s="1"/>
      <c r="C65" s="29">
        <f>Curves!M62+Curves!H62</f>
        <v>2.7441796065744255E-2</v>
      </c>
      <c r="D65" s="29">
        <f>Curves!M62</f>
        <v>1.7441796065744253E-2</v>
      </c>
      <c r="E65" s="29">
        <f>Curves!M62-Curves!I62</f>
        <v>1.0730562462110814E-2</v>
      </c>
      <c r="G65" s="2">
        <f t="shared" si="8"/>
        <v>0</v>
      </c>
      <c r="H65" s="2">
        <f t="shared" si="9"/>
        <v>0</v>
      </c>
      <c r="I65" s="2">
        <f t="shared" si="10"/>
        <v>0</v>
      </c>
      <c r="J65" s="30"/>
      <c r="K65" s="2">
        <f t="shared" si="11"/>
        <v>0</v>
      </c>
    </row>
    <row r="66" spans="1:11" x14ac:dyDescent="0.35">
      <c r="A66" s="8">
        <f t="shared" si="5"/>
        <v>58</v>
      </c>
      <c r="B66" s="1"/>
      <c r="C66" s="29">
        <f>Curves!M63+Curves!H63</f>
        <v>2.7339106298042808E-2</v>
      </c>
      <c r="D66" s="29">
        <f>Curves!M63</f>
        <v>1.7339106298042806E-2</v>
      </c>
      <c r="E66" s="29">
        <f>Curves!M63-Curves!I63</f>
        <v>1.0641988093138845E-2</v>
      </c>
      <c r="G66" s="2">
        <f t="shared" si="8"/>
        <v>0</v>
      </c>
      <c r="H66" s="2">
        <f t="shared" si="9"/>
        <v>0</v>
      </c>
      <c r="I66" s="2">
        <f t="shared" si="10"/>
        <v>0</v>
      </c>
      <c r="J66" s="30"/>
      <c r="K66" s="2">
        <f t="shared" si="11"/>
        <v>0</v>
      </c>
    </row>
    <row r="67" spans="1:11" x14ac:dyDescent="0.35">
      <c r="A67" s="8">
        <f t="shared" si="5"/>
        <v>59</v>
      </c>
      <c r="B67" s="1"/>
      <c r="C67" s="29">
        <f>Curves!M64+Curves!H64</f>
        <v>2.7239907382792243E-2</v>
      </c>
      <c r="D67" s="29">
        <f>Curves!M64</f>
        <v>1.7239907382792241E-2</v>
      </c>
      <c r="E67" s="29">
        <f>Curves!M64-Curves!I64</f>
        <v>1.0557794870259919E-2</v>
      </c>
      <c r="G67" s="2">
        <f t="shared" si="8"/>
        <v>0</v>
      </c>
      <c r="H67" s="2">
        <f t="shared" si="9"/>
        <v>0</v>
      </c>
      <c r="I67" s="2">
        <f t="shared" si="10"/>
        <v>0</v>
      </c>
      <c r="J67" s="30"/>
      <c r="K67" s="2">
        <f t="shared" si="11"/>
        <v>0</v>
      </c>
    </row>
    <row r="68" spans="1:11" x14ac:dyDescent="0.35">
      <c r="A68" s="8">
        <f t="shared" si="5"/>
        <v>60</v>
      </c>
      <c r="B68" s="1"/>
      <c r="C68" s="29">
        <f>Curves!M65+Curves!H65</f>
        <v>2.7144024292506945E-2</v>
      </c>
      <c r="D68" s="29">
        <f>Curves!M65</f>
        <v>1.7144024292506943E-2</v>
      </c>
      <c r="E68" s="29">
        <f>Curves!M65-Curves!I65</f>
        <v>1.0477770868989083E-2</v>
      </c>
      <c r="G68" s="2">
        <f t="shared" si="8"/>
        <v>0</v>
      </c>
      <c r="H68" s="2">
        <f t="shared" si="9"/>
        <v>0</v>
      </c>
      <c r="I68" s="2">
        <f t="shared" si="10"/>
        <v>0</v>
      </c>
      <c r="J68" s="30"/>
      <c r="K68" s="2">
        <f t="shared" si="11"/>
        <v>0</v>
      </c>
    </row>
    <row r="69" spans="1:11" x14ac:dyDescent="0.35">
      <c r="A69" s="8">
        <f t="shared" si="5"/>
        <v>61</v>
      </c>
      <c r="B69" s="1"/>
      <c r="C69" s="29">
        <f>Curves!M66+Curves!H66</f>
        <v>2.7051293508243417E-2</v>
      </c>
      <c r="D69" s="29">
        <f>Curves!M66</f>
        <v>1.7051293508243415E-2</v>
      </c>
      <c r="E69" s="29">
        <f>Curves!M66-Curves!I66</f>
        <v>1.0401717246384591E-2</v>
      </c>
      <c r="G69" s="2">
        <f t="shared" si="8"/>
        <v>0</v>
      </c>
      <c r="H69" s="2">
        <f t="shared" si="9"/>
        <v>0</v>
      </c>
      <c r="I69" s="2">
        <f t="shared" si="10"/>
        <v>0</v>
      </c>
      <c r="J69" s="30"/>
      <c r="K69" s="2">
        <f t="shared" si="11"/>
        <v>0</v>
      </c>
    </row>
    <row r="70" spans="1:11" x14ac:dyDescent="0.35">
      <c r="A70" s="8">
        <f t="shared" si="5"/>
        <v>62</v>
      </c>
      <c r="B70" s="1"/>
      <c r="C70" s="29">
        <f>Curves!M67+Curves!H67</f>
        <v>2.6961562089002016E-2</v>
      </c>
      <c r="D70" s="29">
        <f>Curves!M67</f>
        <v>1.6961562089002014E-2</v>
      </c>
      <c r="E70" s="29">
        <f>Curves!M67-Curves!I67</f>
        <v>1.0329447278160424E-2</v>
      </c>
      <c r="G70" s="2">
        <f t="shared" si="8"/>
        <v>0</v>
      </c>
      <c r="H70" s="2">
        <f t="shared" si="9"/>
        <v>0</v>
      </c>
      <c r="I70" s="2">
        <f t="shared" si="10"/>
        <v>0</v>
      </c>
      <c r="J70" s="30"/>
      <c r="K70" s="2">
        <f t="shared" si="11"/>
        <v>0</v>
      </c>
    </row>
    <row r="71" spans="1:11" x14ac:dyDescent="0.35">
      <c r="A71" s="8">
        <f t="shared" si="5"/>
        <v>63</v>
      </c>
      <c r="B71" s="1"/>
      <c r="C71" s="29">
        <f>Curves!M68+Curves!H68</f>
        <v>2.6874686829990273E-2</v>
      </c>
      <c r="D71" s="29">
        <f>Curves!M68</f>
        <v>1.6874686829990271E-2</v>
      </c>
      <c r="E71" s="29">
        <f>Curves!M68-Curves!I68</f>
        <v>1.0260785477115272E-2</v>
      </c>
      <c r="G71" s="2">
        <f t="shared" si="8"/>
        <v>0</v>
      </c>
      <c r="H71" s="2">
        <f t="shared" si="9"/>
        <v>0</v>
      </c>
      <c r="I71" s="2">
        <f t="shared" si="10"/>
        <v>0</v>
      </c>
      <c r="J71" s="30"/>
      <c r="K71" s="2">
        <f t="shared" si="11"/>
        <v>0</v>
      </c>
    </row>
    <row r="72" spans="1:11" x14ac:dyDescent="0.35">
      <c r="A72" s="8">
        <f t="shared" si="5"/>
        <v>64</v>
      </c>
      <c r="B72" s="1"/>
      <c r="C72" s="29">
        <f>Curves!M69+Curves!H69</f>
        <v>2.6790533500004703E-2</v>
      </c>
      <c r="D72" s="29">
        <f>Curves!M69</f>
        <v>1.6790533500004701E-2</v>
      </c>
      <c r="E72" s="29">
        <f>Curves!M69-Curves!I69</f>
        <v>1.0195566785163708E-2</v>
      </c>
      <c r="G72" s="2">
        <f t="shared" si="8"/>
        <v>0</v>
      </c>
      <c r="H72" s="2">
        <f t="shared" si="9"/>
        <v>0</v>
      </c>
      <c r="I72" s="2">
        <f t="shared" si="10"/>
        <v>0</v>
      </c>
      <c r="J72" s="30"/>
      <c r="K72" s="2">
        <f t="shared" si="11"/>
        <v>0</v>
      </c>
    </row>
    <row r="73" spans="1:11" x14ac:dyDescent="0.35">
      <c r="A73" s="8">
        <f t="shared" si="5"/>
        <v>65</v>
      </c>
      <c r="B73" s="1"/>
      <c r="C73" s="29">
        <f>Curves!M70+Curves!H70</f>
        <v>2.6708976149387491E-2</v>
      </c>
      <c r="D73" s="29">
        <f>Curves!M70</f>
        <v>1.6708976149387489E-2</v>
      </c>
      <c r="E73" s="29">
        <f>Curves!M70-Curves!I70</f>
        <v>1.013363583206605E-2</v>
      </c>
      <c r="G73" s="2">
        <f t="shared" ref="G73:G108" si="12">$B73/(1+C73)^$A73</f>
        <v>0</v>
      </c>
      <c r="H73" s="2">
        <f t="shared" ref="H73:H108" si="13">$B73/(1+D73)^$A73</f>
        <v>0</v>
      </c>
      <c r="I73" s="2">
        <f t="shared" ref="I73:I108" si="14">$B73/(1+E73)^$A73</f>
        <v>0</v>
      </c>
      <c r="J73" s="30"/>
      <c r="K73" s="2">
        <f t="shared" si="11"/>
        <v>0</v>
      </c>
    </row>
    <row r="74" spans="1:11" x14ac:dyDescent="0.35">
      <c r="A74" s="8">
        <f t="shared" si="5"/>
        <v>66</v>
      </c>
      <c r="B74" s="1"/>
      <c r="C74" s="29">
        <f>Curves!M71+Curves!H71</f>
        <v>2.6629896481054953E-2</v>
      </c>
      <c r="D74" s="29">
        <f>Curves!M71</f>
        <v>1.6629896481054951E-2</v>
      </c>
      <c r="E74" s="29">
        <f>Curves!M71-Curves!I71</f>
        <v>1.0074846254674089E-2</v>
      </c>
      <c r="G74" s="2">
        <f t="shared" si="12"/>
        <v>0</v>
      </c>
      <c r="H74" s="2">
        <f t="shared" si="13"/>
        <v>0</v>
      </c>
      <c r="I74" s="2">
        <f t="shared" si="14"/>
        <v>0</v>
      </c>
      <c r="J74" s="30"/>
      <c r="K74" s="2">
        <f t="shared" ref="K74:K108" si="15">K73-H73</f>
        <v>0</v>
      </c>
    </row>
    <row r="75" spans="1:11" x14ac:dyDescent="0.35">
      <c r="A75" s="8">
        <f t="shared" ref="A75:A108" si="16">A74+1</f>
        <v>67</v>
      </c>
      <c r="B75" s="1"/>
      <c r="C75" s="29">
        <f>Curves!M72+Curves!H72</f>
        <v>2.6553183277991936E-2</v>
      </c>
      <c r="D75" s="29">
        <f>Curves!M72</f>
        <v>1.6553183277991934E-2</v>
      </c>
      <c r="E75" s="29">
        <f>Curves!M72-Curves!I72</f>
        <v>1.0019060071148451E-2</v>
      </c>
      <c r="G75" s="2">
        <f t="shared" si="12"/>
        <v>0</v>
      </c>
      <c r="H75" s="2">
        <f t="shared" si="13"/>
        <v>0</v>
      </c>
      <c r="I75" s="2">
        <f t="shared" si="14"/>
        <v>0</v>
      </c>
      <c r="J75" s="30"/>
      <c r="K75" s="2">
        <f t="shared" si="15"/>
        <v>0</v>
      </c>
    </row>
    <row r="76" spans="1:11" x14ac:dyDescent="0.35">
      <c r="A76" s="8">
        <f t="shared" si="16"/>
        <v>68</v>
      </c>
      <c r="B76" s="1"/>
      <c r="C76" s="29">
        <f>Curves!M73+Curves!H73</f>
        <v>2.6478731881384381E-2</v>
      </c>
      <c r="D76" s="29">
        <f>Curves!M73</f>
        <v>1.6478731881384379E-2</v>
      </c>
      <c r="E76" s="29">
        <f>Curves!M73-Curves!I73</f>
        <v>9.9661471051619745E-3</v>
      </c>
      <c r="G76" s="2">
        <f t="shared" si="12"/>
        <v>0</v>
      </c>
      <c r="H76" s="2">
        <f t="shared" si="13"/>
        <v>0</v>
      </c>
      <c r="I76" s="2">
        <f t="shared" si="14"/>
        <v>0</v>
      </c>
      <c r="J76" s="30"/>
      <c r="K76" s="2">
        <f t="shared" si="15"/>
        <v>0</v>
      </c>
    </row>
    <row r="77" spans="1:11" x14ac:dyDescent="0.35">
      <c r="A77" s="8">
        <f t="shared" si="16"/>
        <v>69</v>
      </c>
      <c r="B77" s="1"/>
      <c r="C77" s="29">
        <f>Curves!M74+Curves!H74</f>
        <v>2.6406443714240828E-2</v>
      </c>
      <c r="D77" s="29">
        <f>Curves!M74</f>
        <v>1.6406443714240826E-2</v>
      </c>
      <c r="E77" s="29">
        <f>Curves!M74-Curves!I74</f>
        <v>9.9159844556102709E-3</v>
      </c>
      <c r="G77" s="2">
        <f t="shared" si="12"/>
        <v>0</v>
      </c>
      <c r="H77" s="2">
        <f t="shared" si="13"/>
        <v>0</v>
      </c>
      <c r="I77" s="2">
        <f t="shared" si="14"/>
        <v>0</v>
      </c>
      <c r="J77" s="30"/>
      <c r="K77" s="2">
        <f t="shared" si="15"/>
        <v>0</v>
      </c>
    </row>
    <row r="78" spans="1:11" x14ac:dyDescent="0.35">
      <c r="A78" s="8">
        <f t="shared" si="16"/>
        <v>70</v>
      </c>
      <c r="B78" s="1"/>
      <c r="C78" s="29">
        <f>Curves!M75+Curves!H75</f>
        <v>2.6336225845944743E-2</v>
      </c>
      <c r="D78" s="29">
        <f>Curves!M75</f>
        <v>1.6336225845944741E-2</v>
      </c>
      <c r="E78" s="29">
        <f>Curves!M75-Curves!I75</f>
        <v>9.8684560077924588E-3</v>
      </c>
      <c r="G78" s="2">
        <f t="shared" si="12"/>
        <v>0</v>
      </c>
      <c r="H78" s="2">
        <f t="shared" si="13"/>
        <v>0</v>
      </c>
      <c r="I78" s="2">
        <f t="shared" si="14"/>
        <v>0</v>
      </c>
      <c r="J78" s="30"/>
      <c r="K78" s="2">
        <f t="shared" si="15"/>
        <v>0</v>
      </c>
    </row>
    <row r="79" spans="1:11" x14ac:dyDescent="0.35">
      <c r="A79" s="8">
        <f t="shared" si="16"/>
        <v>71</v>
      </c>
      <c r="B79" s="1"/>
      <c r="C79" s="29">
        <f>Curves!M76+Curves!H76</f>
        <v>2.6267990593688888E-2</v>
      </c>
      <c r="D79" s="29">
        <f>Curves!M76</f>
        <v>1.6267990593688886E-2</v>
      </c>
      <c r="E79" s="29">
        <f>Curves!M76-Curves!I76</f>
        <v>9.823451982420392E-3</v>
      </c>
      <c r="G79" s="2">
        <f t="shared" si="12"/>
        <v>0</v>
      </c>
      <c r="H79" s="2">
        <f t="shared" si="13"/>
        <v>0</v>
      </c>
      <c r="I79" s="2">
        <f t="shared" si="14"/>
        <v>0</v>
      </c>
      <c r="J79" s="30"/>
      <c r="K79" s="2">
        <f t="shared" si="15"/>
        <v>0</v>
      </c>
    </row>
    <row r="80" spans="1:11" x14ac:dyDescent="0.35">
      <c r="A80" s="8">
        <f t="shared" si="16"/>
        <v>72</v>
      </c>
      <c r="B80" s="1"/>
      <c r="C80" s="29">
        <f>Curves!M77+Curves!H77</f>
        <v>2.6201655157203289E-2</v>
      </c>
      <c r="D80" s="29">
        <f>Curves!M77</f>
        <v>1.6201655157203287E-2</v>
      </c>
      <c r="E80" s="29">
        <f>Curves!M77-Curves!I77</f>
        <v>9.7808685191747083E-3</v>
      </c>
      <c r="G80" s="2">
        <f t="shared" si="12"/>
        <v>0</v>
      </c>
      <c r="H80" s="2">
        <f t="shared" si="13"/>
        <v>0</v>
      </c>
      <c r="I80" s="2">
        <f t="shared" si="14"/>
        <v>0</v>
      </c>
      <c r="J80" s="30"/>
      <c r="K80" s="2">
        <f t="shared" si="15"/>
        <v>0</v>
      </c>
    </row>
    <row r="81" spans="1:11" x14ac:dyDescent="0.35">
      <c r="A81" s="8">
        <f t="shared" si="16"/>
        <v>73</v>
      </c>
      <c r="B81" s="1"/>
      <c r="C81" s="29">
        <f>Curves!M78+Curves!H78</f>
        <v>2.6137141283571357E-2</v>
      </c>
      <c r="D81" s="29">
        <f>Curves!M78</f>
        <v>1.6137141283571355E-2</v>
      </c>
      <c r="E81" s="29">
        <f>Curves!M78-Curves!I78</f>
        <v>9.7406072918316475E-3</v>
      </c>
      <c r="G81" s="2">
        <f t="shared" si="12"/>
        <v>0</v>
      </c>
      <c r="H81" s="2">
        <f t="shared" si="13"/>
        <v>0</v>
      </c>
      <c r="I81" s="2">
        <f t="shared" si="14"/>
        <v>0</v>
      </c>
      <c r="J81" s="30"/>
      <c r="K81" s="2">
        <f t="shared" si="15"/>
        <v>0</v>
      </c>
    </row>
    <row r="82" spans="1:11" x14ac:dyDescent="0.35">
      <c r="A82" s="8">
        <f t="shared" si="16"/>
        <v>74</v>
      </c>
      <c r="B82" s="1"/>
      <c r="C82" s="29">
        <f>Curves!M79+Curves!H79</f>
        <v>2.6074374959285544E-2</v>
      </c>
      <c r="D82" s="29">
        <f>Curves!M79</f>
        <v>1.6074374959285542E-2</v>
      </c>
      <c r="E82" s="29">
        <f>Curves!M79-Curves!I79</f>
        <v>9.702575152277685E-3</v>
      </c>
      <c r="G82" s="2">
        <f t="shared" si="12"/>
        <v>0</v>
      </c>
      <c r="H82" s="2">
        <f t="shared" si="13"/>
        <v>0</v>
      </c>
      <c r="I82" s="2">
        <f t="shared" si="14"/>
        <v>0</v>
      </c>
      <c r="J82" s="30"/>
      <c r="K82" s="2">
        <f t="shared" si="15"/>
        <v>0</v>
      </c>
    </row>
    <row r="83" spans="1:11" x14ac:dyDescent="0.35">
      <c r="A83" s="8">
        <f t="shared" si="16"/>
        <v>75</v>
      </c>
      <c r="B83" s="1"/>
      <c r="C83" s="29">
        <f>Curves!M80+Curves!H80</f>
        <v>2.6013286126993045E-2</v>
      </c>
      <c r="D83" s="29">
        <f>Curves!M80</f>
        <v>1.6013286126993043E-2</v>
      </c>
      <c r="E83" s="29">
        <f>Curves!M80-Curves!I80</f>
        <v>9.6666838009749831E-3</v>
      </c>
      <c r="G83" s="2">
        <f t="shared" si="12"/>
        <v>0</v>
      </c>
      <c r="H83" s="2">
        <f t="shared" si="13"/>
        <v>0</v>
      </c>
      <c r="I83" s="2">
        <f t="shared" si="14"/>
        <v>0</v>
      </c>
      <c r="J83" s="30"/>
      <c r="K83" s="2">
        <f t="shared" si="15"/>
        <v>0</v>
      </c>
    </row>
    <row r="84" spans="1:11" x14ac:dyDescent="0.35">
      <c r="A84" s="8">
        <f t="shared" si="16"/>
        <v>76</v>
      </c>
      <c r="B84" s="1"/>
      <c r="C84" s="29">
        <f>Curves!M81+Curves!H81</f>
        <v>2.5953808424651996E-2</v>
      </c>
      <c r="D84" s="29">
        <f>Curves!M81</f>
        <v>1.5953808424651994E-2</v>
      </c>
      <c r="E84" s="29">
        <f>Curves!M81-Curves!I81</f>
        <v>9.6328494816689501E-3</v>
      </c>
      <c r="G84" s="2">
        <f t="shared" si="12"/>
        <v>0</v>
      </c>
      <c r="H84" s="2">
        <f t="shared" si="13"/>
        <v>0</v>
      </c>
      <c r="I84" s="2">
        <f t="shared" si="14"/>
        <v>0</v>
      </c>
      <c r="J84" s="30"/>
      <c r="K84" s="2">
        <f t="shared" si="15"/>
        <v>0</v>
      </c>
    </row>
    <row r="85" spans="1:11" x14ac:dyDescent="0.35">
      <c r="A85" s="8">
        <f t="shared" si="16"/>
        <v>77</v>
      </c>
      <c r="B85" s="1"/>
      <c r="C85" s="29">
        <f>Curves!M82+Curves!H82</f>
        <v>2.5895878945058064E-2</v>
      </c>
      <c r="D85" s="29">
        <f>Curves!M82</f>
        <v>1.5895878945058062E-2</v>
      </c>
      <c r="E85" s="29">
        <f>Curves!M82-Curves!I82</f>
        <v>9.6009926983366967E-3</v>
      </c>
      <c r="G85" s="2">
        <f t="shared" si="12"/>
        <v>0</v>
      </c>
      <c r="H85" s="2">
        <f t="shared" si="13"/>
        <v>0</v>
      </c>
      <c r="I85" s="2">
        <f t="shared" si="14"/>
        <v>0</v>
      </c>
      <c r="J85" s="30"/>
      <c r="K85" s="2">
        <f t="shared" si="15"/>
        <v>0</v>
      </c>
    </row>
    <row r="86" spans="1:11" x14ac:dyDescent="0.35">
      <c r="A86" s="8">
        <f t="shared" si="16"/>
        <v>78</v>
      </c>
      <c r="B86" s="1"/>
      <c r="C86" s="29">
        <f>Curves!M83+Curves!H83</f>
        <v>2.5839438013906861E-2</v>
      </c>
      <c r="D86" s="29">
        <f>Curves!M83</f>
        <v>1.5839438013906859E-2</v>
      </c>
      <c r="E86" s="29">
        <f>Curves!M83-Curves!I83</f>
        <v>9.5710379525501162E-3</v>
      </c>
      <c r="G86" s="2">
        <f t="shared" si="12"/>
        <v>0</v>
      </c>
      <c r="H86" s="2">
        <f t="shared" si="13"/>
        <v>0</v>
      </c>
      <c r="I86" s="2">
        <f t="shared" si="14"/>
        <v>0</v>
      </c>
      <c r="J86" s="30"/>
      <c r="K86" s="2">
        <f t="shared" si="15"/>
        <v>0</v>
      </c>
    </row>
    <row r="87" spans="1:11" x14ac:dyDescent="0.35">
      <c r="A87" s="8">
        <f t="shared" si="16"/>
        <v>79</v>
      </c>
      <c r="B87" s="1"/>
      <c r="C87" s="29">
        <f>Curves!M84+Curves!H84</f>
        <v>2.5784428984749745E-2</v>
      </c>
      <c r="D87" s="29">
        <f>Curves!M84</f>
        <v>1.5784428984749743E-2</v>
      </c>
      <c r="E87" s="29">
        <f>Curves!M84-Curves!I84</f>
        <v>9.5429134996035912E-3</v>
      </c>
      <c r="G87" s="2">
        <f t="shared" si="12"/>
        <v>0</v>
      </c>
      <c r="H87" s="2">
        <f t="shared" si="13"/>
        <v>0</v>
      </c>
      <c r="I87" s="2">
        <f t="shared" si="14"/>
        <v>0</v>
      </c>
      <c r="J87" s="30"/>
      <c r="K87" s="2">
        <f t="shared" si="15"/>
        <v>0</v>
      </c>
    </row>
    <row r="88" spans="1:11" x14ac:dyDescent="0.35">
      <c r="A88" s="8">
        <f t="shared" si="16"/>
        <v>80</v>
      </c>
      <c r="B88" s="1"/>
      <c r="C88" s="29">
        <f>Curves!M85+Curves!H85</f>
        <v>2.5730798049359065E-2</v>
      </c>
      <c r="D88" s="29">
        <f>Curves!M85</f>
        <v>1.5730798049359063E-2</v>
      </c>
      <c r="E88" s="29">
        <f>Curves!M85-Curves!I85</f>
        <v>9.5165511218931534E-3</v>
      </c>
      <c r="G88" s="2">
        <f t="shared" si="12"/>
        <v>0</v>
      </c>
      <c r="H88" s="2">
        <f t="shared" si="13"/>
        <v>0</v>
      </c>
      <c r="I88" s="2">
        <f t="shared" si="14"/>
        <v>0</v>
      </c>
      <c r="J88" s="30"/>
      <c r="K88" s="2">
        <f t="shared" si="15"/>
        <v>0</v>
      </c>
    </row>
    <row r="89" spans="1:11" x14ac:dyDescent="0.35">
      <c r="A89" s="8">
        <f t="shared" si="16"/>
        <v>81</v>
      </c>
      <c r="B89" s="1"/>
      <c r="C89" s="29">
        <f>Curves!M86+Curves!H86</f>
        <v>2.5678494062168593E-2</v>
      </c>
      <c r="D89" s="29">
        <f>Curves!M86</f>
        <v>1.5678494062168591E-2</v>
      </c>
      <c r="E89" s="29">
        <f>Curves!M86-Curves!I86</f>
        <v>9.4918859181743094E-3</v>
      </c>
      <c r="G89" s="2">
        <f t="shared" si="12"/>
        <v>0</v>
      </c>
      <c r="H89" s="2">
        <f t="shared" si="13"/>
        <v>0</v>
      </c>
      <c r="I89" s="2">
        <f t="shared" si="14"/>
        <v>0</v>
      </c>
      <c r="J89" s="30"/>
      <c r="K89" s="2">
        <f t="shared" si="15"/>
        <v>0</v>
      </c>
    </row>
    <row r="90" spans="1:11" x14ac:dyDescent="0.35">
      <c r="A90" s="8">
        <f t="shared" si="16"/>
        <v>82</v>
      </c>
      <c r="B90" s="1"/>
      <c r="C90" s="29">
        <f>Curves!M87+Curves!H87</f>
        <v>2.5627468377586775E-2</v>
      </c>
      <c r="D90" s="29">
        <f>Curves!M87</f>
        <v>1.5627468377586773E-2</v>
      </c>
      <c r="E90" s="29">
        <f>Curves!M87-Curves!I87</f>
        <v>9.4688561074474341E-3</v>
      </c>
      <c r="G90" s="2">
        <f t="shared" si="12"/>
        <v>0</v>
      </c>
      <c r="H90" s="2">
        <f t="shared" si="13"/>
        <v>0</v>
      </c>
      <c r="I90" s="2">
        <f t="shared" si="14"/>
        <v>0</v>
      </c>
      <c r="J90" s="30"/>
      <c r="K90" s="2">
        <f t="shared" si="15"/>
        <v>0</v>
      </c>
    </row>
    <row r="91" spans="1:11" x14ac:dyDescent="0.35">
      <c r="A91" s="8">
        <f t="shared" si="16"/>
        <v>83</v>
      </c>
      <c r="B91" s="1"/>
      <c r="C91" s="29">
        <f>Curves!M88+Curves!H88</f>
        <v>2.5577674699094104E-2</v>
      </c>
      <c r="D91" s="29">
        <f>Curves!M88</f>
        <v>1.5577674699094102E-2</v>
      </c>
      <c r="E91" s="29">
        <f>Curves!M88-Curves!I88</f>
        <v>9.4474028463244208E-3</v>
      </c>
      <c r="G91" s="2">
        <f t="shared" si="12"/>
        <v>0</v>
      </c>
      <c r="H91" s="2">
        <f t="shared" si="13"/>
        <v>0</v>
      </c>
      <c r="I91" s="2">
        <f t="shared" si="14"/>
        <v>0</v>
      </c>
      <c r="J91" s="30"/>
      <c r="K91" s="2">
        <f t="shared" si="15"/>
        <v>0</v>
      </c>
    </row>
    <row r="92" spans="1:11" x14ac:dyDescent="0.35">
      <c r="A92" s="8">
        <f t="shared" si="16"/>
        <v>84</v>
      </c>
      <c r="B92" s="1"/>
      <c r="C92" s="29">
        <f>Curves!M89+Curves!H89</f>
        <v>2.5529068939139858E-2</v>
      </c>
      <c r="D92" s="29">
        <f>Curves!M89</f>
        <v>1.5529068939139856E-2</v>
      </c>
      <c r="E92" s="29">
        <f>Curves!M89-Curves!I89</f>
        <v>9.42747005883263E-3</v>
      </c>
      <c r="G92" s="2">
        <f t="shared" si="12"/>
        <v>0</v>
      </c>
      <c r="H92" s="2">
        <f t="shared" si="13"/>
        <v>0</v>
      </c>
      <c r="I92" s="2">
        <f t="shared" si="14"/>
        <v>0</v>
      </c>
      <c r="J92" s="30"/>
      <c r="K92" s="2">
        <f t="shared" si="15"/>
        <v>0</v>
      </c>
    </row>
    <row r="93" spans="1:11" x14ac:dyDescent="0.35">
      <c r="A93" s="8">
        <f t="shared" si="16"/>
        <v>85</v>
      </c>
      <c r="B93" s="1"/>
      <c r="C93" s="29">
        <f>Curves!M90+Curves!H90</f>
        <v>2.5481609088948247E-2</v>
      </c>
      <c r="D93" s="29">
        <f>Curves!M90</f>
        <v>1.5481609088948245E-2</v>
      </c>
      <c r="E93" s="29">
        <f>Curves!M90-Curves!I90</f>
        <v>9.4090042776999797E-3</v>
      </c>
      <c r="G93" s="2">
        <f t="shared" si="12"/>
        <v>0</v>
      </c>
      <c r="H93" s="2">
        <f t="shared" si="13"/>
        <v>0</v>
      </c>
      <c r="I93" s="2">
        <f t="shared" si="14"/>
        <v>0</v>
      </c>
      <c r="J93" s="30"/>
      <c r="K93" s="2">
        <f t="shared" si="15"/>
        <v>0</v>
      </c>
    </row>
    <row r="94" spans="1:11" x14ac:dyDescent="0.35">
      <c r="A94" s="8">
        <f t="shared" si="16"/>
        <v>86</v>
      </c>
      <c r="B94" s="1"/>
      <c r="C94" s="29">
        <f>Curves!M91+Curves!H91</f>
        <v>2.5435255097425717E-2</v>
      </c>
      <c r="D94" s="29">
        <f>Curves!M91</f>
        <v>1.5435255097425715E-2</v>
      </c>
      <c r="E94" s="29">
        <f>Curves!M91-Curves!I91</f>
        <v>9.3919544962483142E-3</v>
      </c>
      <c r="G94" s="2">
        <f t="shared" si="12"/>
        <v>0</v>
      </c>
      <c r="H94" s="2">
        <f t="shared" si="13"/>
        <v>0</v>
      </c>
      <c r="I94" s="2">
        <f t="shared" si="14"/>
        <v>0</v>
      </c>
      <c r="J94" s="30"/>
      <c r="K94" s="2">
        <f t="shared" si="15"/>
        <v>0</v>
      </c>
    </row>
    <row r="95" spans="1:11" x14ac:dyDescent="0.35">
      <c r="A95" s="8">
        <f t="shared" si="16"/>
        <v>87</v>
      </c>
      <c r="B95" s="1"/>
      <c r="C95" s="29">
        <f>Curves!M92+Curves!H92</f>
        <v>2.5389968758434682E-2</v>
      </c>
      <c r="D95" s="29">
        <f>Curves!M92</f>
        <v>1.538996875843468E-2</v>
      </c>
      <c r="E95" s="29">
        <f>Curves!M92-Curves!I92</f>
        <v>9.376272030091632E-3</v>
      </c>
      <c r="G95" s="2">
        <f t="shared" si="12"/>
        <v>0</v>
      </c>
      <c r="H95" s="2">
        <f t="shared" si="13"/>
        <v>0</v>
      </c>
      <c r="I95" s="2">
        <f t="shared" si="14"/>
        <v>0</v>
      </c>
      <c r="J95" s="30"/>
      <c r="K95" s="2">
        <f t="shared" si="15"/>
        <v>0</v>
      </c>
    </row>
    <row r="96" spans="1:11" x14ac:dyDescent="0.35">
      <c r="A96" s="8">
        <f t="shared" si="16"/>
        <v>88</v>
      </c>
      <c r="B96" s="1"/>
      <c r="C96" s="29">
        <f>Curves!M93+Curves!H93</f>
        <v>2.5345713605768642E-2</v>
      </c>
      <c r="D96" s="29">
        <f>Curves!M93</f>
        <v>1.5345713605768641E-2</v>
      </c>
      <c r="E96" s="29">
        <f>Curves!M93-Curves!I93</f>
        <v>9.3619103879086264E-3</v>
      </c>
      <c r="G96" s="2">
        <f t="shared" si="12"/>
        <v>0</v>
      </c>
      <c r="H96" s="2">
        <f t="shared" si="13"/>
        <v>0</v>
      </c>
      <c r="I96" s="2">
        <f t="shared" si="14"/>
        <v>0</v>
      </c>
      <c r="J96" s="30"/>
      <c r="K96" s="2">
        <f t="shared" si="15"/>
        <v>0</v>
      </c>
    </row>
    <row r="97" spans="1:11" x14ac:dyDescent="0.35">
      <c r="A97" s="8">
        <f t="shared" si="16"/>
        <v>89</v>
      </c>
      <c r="B97" s="1"/>
      <c r="C97" s="29">
        <f>Curves!M94+Curves!H94</f>
        <v>2.5302454815219859E-2</v>
      </c>
      <c r="D97" s="29">
        <f>Curves!M94</f>
        <v>1.5302454815219857E-2</v>
      </c>
      <c r="E97" s="29">
        <f>Curves!M94-Curves!I94</f>
        <v>9.3488251506132075E-3</v>
      </c>
      <c r="G97" s="2">
        <f t="shared" si="12"/>
        <v>0</v>
      </c>
      <c r="H97" s="2">
        <f t="shared" si="13"/>
        <v>0</v>
      </c>
      <c r="I97" s="2">
        <f t="shared" si="14"/>
        <v>0</v>
      </c>
      <c r="J97" s="30"/>
      <c r="K97" s="2">
        <f t="shared" si="15"/>
        <v>0</v>
      </c>
    </row>
    <row r="98" spans="1:11" x14ac:dyDescent="0.35">
      <c r="A98" s="8">
        <f t="shared" si="16"/>
        <v>90</v>
      </c>
      <c r="B98" s="1"/>
      <c r="C98" s="29">
        <f>Curves!M95+Curves!H95</f>
        <v>2.52601591131889E-2</v>
      </c>
      <c r="D98" s="29">
        <f>Curves!M95</f>
        <v>1.5260159113188898E-2</v>
      </c>
      <c r="E98" s="29">
        <f>Curves!M95-Curves!I95</f>
        <v>9.3369738583077393E-3</v>
      </c>
      <c r="G98" s="2">
        <f t="shared" si="12"/>
        <v>0</v>
      </c>
      <c r="H98" s="2">
        <f t="shared" si="13"/>
        <v>0</v>
      </c>
      <c r="I98" s="2">
        <f t="shared" si="14"/>
        <v>0</v>
      </c>
      <c r="J98" s="30"/>
      <c r="K98" s="2">
        <f t="shared" si="15"/>
        <v>0</v>
      </c>
    </row>
    <row r="99" spans="1:11" x14ac:dyDescent="0.35">
      <c r="A99" s="8">
        <f t="shared" si="16"/>
        <v>91</v>
      </c>
      <c r="B99" s="1"/>
      <c r="C99" s="29">
        <f>Curves!M96+Curves!H96</f>
        <v>2.5218794691330031E-2</v>
      </c>
      <c r="D99" s="29">
        <f>Curves!M96</f>
        <v>1.5218794691330029E-2</v>
      </c>
      <c r="E99" s="29">
        <f>Curves!M96-Curves!I96</f>
        <v>9.2881905923849484E-3</v>
      </c>
      <c r="G99" s="2">
        <f t="shared" si="12"/>
        <v>0</v>
      </c>
      <c r="H99" s="2">
        <f t="shared" si="13"/>
        <v>0</v>
      </c>
      <c r="I99" s="2">
        <f t="shared" si="14"/>
        <v>0</v>
      </c>
      <c r="J99" s="30"/>
      <c r="K99" s="2">
        <f t="shared" si="15"/>
        <v>0</v>
      </c>
    </row>
    <row r="100" spans="1:11" x14ac:dyDescent="0.35">
      <c r="A100" s="8">
        <f t="shared" si="16"/>
        <v>92</v>
      </c>
      <c r="B100" s="1"/>
      <c r="C100" s="29">
        <f>Curves!M97+Curves!H97</f>
        <v>2.5178331126774138E-2</v>
      </c>
      <c r="D100" s="29">
        <f>Curves!M97</f>
        <v>1.5178331126774136E-2</v>
      </c>
      <c r="E100" s="29">
        <f>Curves!M97-Curves!I97</f>
        <v>9.2404684885042596E-3</v>
      </c>
      <c r="G100" s="2">
        <f t="shared" si="12"/>
        <v>0</v>
      </c>
      <c r="H100" s="2">
        <f t="shared" si="13"/>
        <v>0</v>
      </c>
      <c r="I100" s="2">
        <f t="shared" si="14"/>
        <v>0</v>
      </c>
      <c r="J100" s="30"/>
      <c r="K100" s="2">
        <f t="shared" si="15"/>
        <v>0</v>
      </c>
    </row>
    <row r="101" spans="1:11" x14ac:dyDescent="0.35">
      <c r="A101" s="8">
        <f t="shared" si="16"/>
        <v>93</v>
      </c>
      <c r="B101" s="1"/>
      <c r="C101" s="29">
        <f>Curves!M98+Curves!H98</f>
        <v>2.5138739307507089E-2</v>
      </c>
      <c r="D101" s="29">
        <f>Curves!M98</f>
        <v>1.5138739307507088E-2</v>
      </c>
      <c r="E101" s="29">
        <f>Curves!M98-Curves!I98</f>
        <v>9.1937733491373116E-3</v>
      </c>
      <c r="G101" s="2">
        <f t="shared" si="12"/>
        <v>0</v>
      </c>
      <c r="H101" s="2">
        <f t="shared" si="13"/>
        <v>0</v>
      </c>
      <c r="I101" s="2">
        <f t="shared" si="14"/>
        <v>0</v>
      </c>
      <c r="J101" s="30"/>
      <c r="K101" s="2">
        <f t="shared" si="15"/>
        <v>0</v>
      </c>
    </row>
    <row r="102" spans="1:11" x14ac:dyDescent="0.35">
      <c r="A102" s="8">
        <f t="shared" si="16"/>
        <v>94</v>
      </c>
      <c r="B102" s="1"/>
      <c r="C102" s="29">
        <f>Curves!M99+Curves!H99</f>
        <v>2.5099991362520051E-2</v>
      </c>
      <c r="D102" s="29">
        <f>Curves!M99</f>
        <v>1.5099991362520049E-2</v>
      </c>
      <c r="E102" s="29">
        <f>Curves!M99-Curves!I99</f>
        <v>9.1480724254549908E-3</v>
      </c>
      <c r="G102" s="2">
        <f t="shared" si="12"/>
        <v>0</v>
      </c>
      <c r="H102" s="2">
        <f t="shared" si="13"/>
        <v>0</v>
      </c>
      <c r="I102" s="2">
        <f t="shared" si="14"/>
        <v>0</v>
      </c>
      <c r="J102" s="30"/>
      <c r="K102" s="2">
        <f t="shared" si="15"/>
        <v>0</v>
      </c>
    </row>
    <row r="103" spans="1:11" x14ac:dyDescent="0.35">
      <c r="A103" s="8">
        <f t="shared" si="16"/>
        <v>95</v>
      </c>
      <c r="B103" s="1"/>
      <c r="C103" s="29">
        <f>Curves!M100+Curves!H100</f>
        <v>2.5062060596378492E-2</v>
      </c>
      <c r="D103" s="29">
        <f>Curves!M100</f>
        <v>1.506206059637849E-2</v>
      </c>
      <c r="E103" s="29">
        <f>Curves!M100-Curves!I100</f>
        <v>9.1033343418875472E-3</v>
      </c>
      <c r="G103" s="2">
        <f t="shared" si="12"/>
        <v>0</v>
      </c>
      <c r="H103" s="2">
        <f t="shared" si="13"/>
        <v>0</v>
      </c>
      <c r="I103" s="2">
        <f t="shared" si="14"/>
        <v>0</v>
      </c>
      <c r="J103" s="30"/>
      <c r="K103" s="2">
        <f t="shared" si="15"/>
        <v>0</v>
      </c>
    </row>
    <row r="104" spans="1:11" x14ac:dyDescent="0.35">
      <c r="A104" s="8">
        <f t="shared" si="16"/>
        <v>96</v>
      </c>
      <c r="B104" s="1"/>
      <c r="C104" s="29">
        <f>Curves!M101+Curves!H101</f>
        <v>2.5024921427888806E-2</v>
      </c>
      <c r="D104" s="29">
        <f>Curves!M101</f>
        <v>1.5024921427888804E-2</v>
      </c>
      <c r="E104" s="29">
        <f>Curves!M101-Curves!I101</f>
        <v>9.0595290253093555E-3</v>
      </c>
      <c r="G104" s="2">
        <f t="shared" si="12"/>
        <v>0</v>
      </c>
      <c r="H104" s="2">
        <f t="shared" si="13"/>
        <v>0</v>
      </c>
      <c r="I104" s="2">
        <f t="shared" si="14"/>
        <v>0</v>
      </c>
      <c r="J104" s="30"/>
      <c r="K104" s="2">
        <f t="shared" si="15"/>
        <v>0</v>
      </c>
    </row>
    <row r="105" spans="1:11" x14ac:dyDescent="0.35">
      <c r="A105" s="8">
        <f t="shared" si="16"/>
        <v>97</v>
      </c>
      <c r="B105" s="1"/>
      <c r="C105" s="29">
        <f>Curves!M102+Curves!H102</f>
        <v>2.4988549332564107E-2</v>
      </c>
      <c r="D105" s="29">
        <f>Curves!M102</f>
        <v>1.4988549332564105E-2</v>
      </c>
      <c r="E105" s="29">
        <f>Curves!M102-Curves!I102</f>
        <v>9.0166276385215127E-3</v>
      </c>
      <c r="G105" s="2">
        <f t="shared" si="12"/>
        <v>0</v>
      </c>
      <c r="H105" s="2">
        <f t="shared" si="13"/>
        <v>0</v>
      </c>
      <c r="I105" s="2">
        <f t="shared" si="14"/>
        <v>0</v>
      </c>
      <c r="J105" s="30"/>
      <c r="K105" s="2">
        <f t="shared" si="15"/>
        <v>0</v>
      </c>
    </row>
    <row r="106" spans="1:11" x14ac:dyDescent="0.35">
      <c r="A106" s="8">
        <f t="shared" si="16"/>
        <v>98</v>
      </c>
      <c r="B106" s="1"/>
      <c r="C106" s="29">
        <f>Curves!M103+Curves!H103</f>
        <v>2.4952920788618986E-2</v>
      </c>
      <c r="D106" s="29">
        <f>Curves!M103</f>
        <v>1.4952920788618984E-2</v>
      </c>
      <c r="E106" s="29">
        <f>Curves!M103-Curves!I103</f>
        <v>8.9746025177370736E-3</v>
      </c>
      <c r="G106" s="2">
        <f t="shared" si="12"/>
        <v>0</v>
      </c>
      <c r="H106" s="2">
        <f t="shared" si="13"/>
        <v>0</v>
      </c>
      <c r="I106" s="2">
        <f t="shared" si="14"/>
        <v>0</v>
      </c>
      <c r="J106" s="30"/>
      <c r="K106" s="2">
        <f t="shared" si="15"/>
        <v>0</v>
      </c>
    </row>
    <row r="107" spans="1:11" x14ac:dyDescent="0.35">
      <c r="A107" s="8">
        <f t="shared" si="16"/>
        <v>99</v>
      </c>
      <c r="B107" s="1"/>
      <c r="C107" s="29">
        <f>Curves!M104+Curves!H104</f>
        <v>2.4918013226243201E-2</v>
      </c>
      <c r="D107" s="29">
        <f>Curves!M104</f>
        <v>1.4918013226243199E-2</v>
      </c>
      <c r="E107" s="29">
        <f>Curves!M104-Curves!I104</f>
        <v>8.9334271137923686E-3</v>
      </c>
      <c r="G107" s="2">
        <f t="shared" si="12"/>
        <v>0</v>
      </c>
      <c r="H107" s="2">
        <f t="shared" si="13"/>
        <v>0</v>
      </c>
      <c r="I107" s="2">
        <f t="shared" si="14"/>
        <v>0</v>
      </c>
      <c r="J107" s="30"/>
      <c r="K107" s="2">
        <f t="shared" si="15"/>
        <v>0</v>
      </c>
    </row>
    <row r="108" spans="1:11" x14ac:dyDescent="0.35">
      <c r="A108" s="8">
        <f t="shared" si="16"/>
        <v>100</v>
      </c>
      <c r="B108" s="1"/>
      <c r="C108" s="29">
        <f>Curves!M105+Curves!H105</f>
        <v>2.4883804979923589E-2</v>
      </c>
      <c r="D108" s="29">
        <f>Curves!M105</f>
        <v>1.4883804979923587E-2</v>
      </c>
      <c r="E108" s="29">
        <f>Curves!M105-Curves!I105</f>
        <v>8.8930759368310852E-3</v>
      </c>
      <c r="G108" s="2">
        <f t="shared" si="12"/>
        <v>0</v>
      </c>
      <c r="H108" s="2">
        <f t="shared" si="13"/>
        <v>0</v>
      </c>
      <c r="I108" s="2">
        <f t="shared" si="14"/>
        <v>0</v>
      </c>
      <c r="J108" s="30"/>
      <c r="K108" s="2">
        <f t="shared" si="15"/>
        <v>0</v>
      </c>
    </row>
    <row r="109" spans="1:11" x14ac:dyDescent="0.35">
      <c r="D109" s="10"/>
    </row>
  </sheetData>
  <sheetProtection algorithmName="SHA-512" hashValue="+Pl47/qR2x4lt50j3AYPdfUUdsZqFkP3QyKetE3fl8vklC0eA6M1TLBkRbiEDszMsmyh8JmcxKjtxsdnQDUjNg==" saltValue="iv7R8kUobGBynyV8xGnBxQ==" spinCount="100000" sheet="1" objects="1" scenarios="1"/>
  <mergeCells count="2">
    <mergeCell ref="M8:T8"/>
    <mergeCell ref="C7: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EP126"/>
  <sheetViews>
    <sheetView showGridLines="0" workbookViewId="0">
      <selection activeCell="P6" sqref="P6:P126"/>
    </sheetView>
  </sheetViews>
  <sheetFormatPr defaultColWidth="9.1796875" defaultRowHeight="14.5" x14ac:dyDescent="0.35"/>
  <cols>
    <col min="1" max="1" width="9.54296875" customWidth="1"/>
    <col min="2" max="2" width="16.26953125" customWidth="1"/>
    <col min="3" max="3" width="12" customWidth="1"/>
    <col min="5" max="5" width="13" customWidth="1"/>
    <col min="8" max="8" width="10.26953125" customWidth="1"/>
    <col min="9" max="9" width="10.7265625" customWidth="1"/>
    <col min="11" max="11" width="10" customWidth="1"/>
    <col min="14" max="15" width="15.54296875" customWidth="1"/>
    <col min="16" max="16" width="10" customWidth="1"/>
    <col min="17" max="17" width="10.26953125" customWidth="1"/>
    <col min="19" max="19" width="10.453125" customWidth="1"/>
    <col min="20" max="20" width="10.1796875" customWidth="1"/>
    <col min="27" max="27" width="30.81640625" customWidth="1"/>
  </cols>
  <sheetData>
    <row r="2" spans="1:146" ht="21" x14ac:dyDescent="0.5">
      <c r="B2" s="90" t="s">
        <v>109</v>
      </c>
      <c r="M2" s="57" t="s">
        <v>110</v>
      </c>
      <c r="N2" s="77" t="s">
        <v>111</v>
      </c>
      <c r="S2" s="77" t="s">
        <v>112</v>
      </c>
    </row>
    <row r="3" spans="1:146" x14ac:dyDescent="0.35">
      <c r="M3" s="51">
        <f>'Berekening MW'!B5</f>
        <v>0</v>
      </c>
      <c r="N3" s="77" t="s">
        <v>113</v>
      </c>
      <c r="Q3" s="115"/>
      <c r="T3" s="77" t="s">
        <v>114</v>
      </c>
    </row>
    <row r="4" spans="1:146" ht="16.5" customHeight="1" x14ac:dyDescent="0.45">
      <c r="A4" s="143" t="s">
        <v>115</v>
      </c>
      <c r="B4" s="144"/>
      <c r="H4" s="142" t="s">
        <v>2</v>
      </c>
      <c r="I4" s="142"/>
      <c r="S4" s="79" t="s">
        <v>116</v>
      </c>
      <c r="T4" s="78"/>
    </row>
    <row r="5" spans="1:146" ht="48.75" customHeight="1" x14ac:dyDescent="0.35">
      <c r="A5" s="73" t="s">
        <v>117</v>
      </c>
      <c r="B5" s="70" t="s">
        <v>118</v>
      </c>
      <c r="C5" s="57" t="s">
        <v>4</v>
      </c>
      <c r="D5" s="57" t="s">
        <v>119</v>
      </c>
      <c r="E5" s="57" t="s">
        <v>5</v>
      </c>
      <c r="F5" s="57" t="s">
        <v>120</v>
      </c>
      <c r="H5" s="83" t="s">
        <v>121</v>
      </c>
      <c r="I5" s="83" t="s">
        <v>122</v>
      </c>
      <c r="K5" s="57" t="s">
        <v>123</v>
      </c>
      <c r="M5" s="80" t="s">
        <v>124</v>
      </c>
      <c r="O5" s="9"/>
      <c r="P5" s="57" t="s">
        <v>125</v>
      </c>
      <c r="Q5" s="57" t="s">
        <v>126</v>
      </c>
      <c r="R5" s="42"/>
      <c r="S5" s="57" t="s">
        <v>127</v>
      </c>
      <c r="T5" s="57" t="s">
        <v>128</v>
      </c>
      <c r="AA5" t="s">
        <v>129</v>
      </c>
    </row>
    <row r="6" spans="1:146" ht="17.25" customHeight="1" x14ac:dyDescent="0.35">
      <c r="A6" s="72">
        <v>1</v>
      </c>
      <c r="B6" s="116">
        <f t="shared" ref="B6:B37" si="0">IF($B$5=$P$5,P6,S6)</f>
        <v>2.2359999999931587E-2</v>
      </c>
      <c r="C6" s="60">
        <v>0.7</v>
      </c>
      <c r="D6" s="60">
        <f>IF(C6*Curves!B6&gt;=1%,C6*Curves!B6+Curves!B6,Curves!B6+1%)</f>
        <v>3.8011999999883694E-2</v>
      </c>
      <c r="E6" s="60">
        <v>0.75</v>
      </c>
      <c r="F6" s="60">
        <f>IF(E6*Curves!B6&gt;=0%,-E6*Curves!B6+Curves!B6,Curves!B6)</f>
        <v>5.5899999999828968E-3</v>
      </c>
      <c r="H6" s="84">
        <f>D6-B6</f>
        <v>1.5651999999952107E-2</v>
      </c>
      <c r="I6" s="87">
        <f>B6-F6</f>
        <v>1.6769999999948691E-2</v>
      </c>
      <c r="K6" s="93">
        <f>IF($B$5=$P$5,Q6,T6)</f>
        <v>3.3569999998720124E-2</v>
      </c>
      <c r="M6" s="63">
        <f>M$3+K6</f>
        <v>3.3569999998720124E-2</v>
      </c>
      <c r="O6" s="43"/>
      <c r="P6" s="118">
        <v>2.2359999999931587E-2</v>
      </c>
      <c r="Q6" s="118">
        <v>3.3569999998720124E-2</v>
      </c>
      <c r="R6" s="107"/>
      <c r="S6" s="91"/>
      <c r="T6" s="91"/>
      <c r="V6" s="110"/>
      <c r="W6" s="113"/>
      <c r="AA6" t="s">
        <v>118</v>
      </c>
    </row>
    <row r="7" spans="1:146" x14ac:dyDescent="0.35">
      <c r="A7">
        <v>2</v>
      </c>
      <c r="B7" s="116">
        <f t="shared" si="0"/>
        <v>2.092999999997236E-2</v>
      </c>
      <c r="C7" s="61">
        <v>0.7</v>
      </c>
      <c r="D7" s="61">
        <f>IF(C7*Curves!B7&gt;=1%,C7*Curves!B7+Curves!B7,Curves!B7+1%)</f>
        <v>3.5580999999953011E-2</v>
      </c>
      <c r="E7" s="61">
        <v>0.65</v>
      </c>
      <c r="F7" s="61">
        <f>IF(E7*Curves!B7&gt;=0%,-E7*Curves!B7+Curves!B7,Curves!B7)</f>
        <v>7.3254999999903259E-3</v>
      </c>
      <c r="H7" s="85">
        <f t="shared" ref="H7:H70" si="1">D7-B7</f>
        <v>1.4650999999980652E-2</v>
      </c>
      <c r="I7" s="88">
        <f t="shared" ref="I7:I70" si="2">B7-F7</f>
        <v>1.3604499999982034E-2</v>
      </c>
      <c r="K7" s="93">
        <f t="shared" ref="K7:K70" si="3">IF($B$5=$P$5,Q7,T7)</f>
        <v>2.6900000000004365E-2</v>
      </c>
      <c r="M7" s="81">
        <f t="shared" ref="M7:M70" si="4">M$3+K7</f>
        <v>2.6900000000004365E-2</v>
      </c>
      <c r="O7" s="43"/>
      <c r="P7" s="119">
        <v>2.092999999997236E-2</v>
      </c>
      <c r="Q7" s="119">
        <v>2.6900000000004365E-2</v>
      </c>
      <c r="R7" s="107"/>
      <c r="S7" s="91"/>
      <c r="T7" s="91"/>
      <c r="V7" s="111"/>
      <c r="W7" s="114"/>
      <c r="AA7" t="s">
        <v>127</v>
      </c>
    </row>
    <row r="8" spans="1:146" x14ac:dyDescent="0.35">
      <c r="A8">
        <v>3</v>
      </c>
      <c r="B8" s="116">
        <f t="shared" si="0"/>
        <v>2.0929999999967697E-2</v>
      </c>
      <c r="C8" s="61">
        <v>0.64</v>
      </c>
      <c r="D8" s="61">
        <f>IF(C8*Curves!B8&gt;=1%,C8*Curves!B8+Curves!B8,Curves!B8+1%)</f>
        <v>3.4325199999947022E-2</v>
      </c>
      <c r="E8" s="61">
        <v>0.56000000000000005</v>
      </c>
      <c r="F8" s="61">
        <f>IF(E8*Curves!B8&gt;=0%,-E8*Curves!B8+Curves!B8,Curves!B8)</f>
        <v>9.2091999999857847E-3</v>
      </c>
      <c r="H8" s="85">
        <f t="shared" si="1"/>
        <v>1.3395199999979325E-2</v>
      </c>
      <c r="I8" s="88">
        <f t="shared" si="2"/>
        <v>1.1720799999981912E-2</v>
      </c>
      <c r="K8" s="93">
        <f t="shared" si="3"/>
        <v>2.4390000000004353E-2</v>
      </c>
      <c r="M8" s="81">
        <f t="shared" si="4"/>
        <v>2.4390000000004353E-2</v>
      </c>
      <c r="O8" s="43"/>
      <c r="P8" s="119">
        <v>2.0929999999967697E-2</v>
      </c>
      <c r="Q8" s="119">
        <v>2.4390000000004353E-2</v>
      </c>
      <c r="R8" s="107"/>
      <c r="S8" s="91"/>
      <c r="T8" s="91"/>
      <c r="V8" s="111"/>
      <c r="W8" s="114"/>
    </row>
    <row r="9" spans="1:146" x14ac:dyDescent="0.35">
      <c r="A9">
        <v>4</v>
      </c>
      <c r="B9" s="116">
        <f t="shared" si="0"/>
        <v>2.1199999999963914E-2</v>
      </c>
      <c r="C9" s="61">
        <v>0.59</v>
      </c>
      <c r="D9" s="61">
        <f>IF(C9*Curves!B9&gt;=1%,C9*Curves!B9+Curves!B9,Curves!B9+1%)</f>
        <v>3.3707999999942624E-2</v>
      </c>
      <c r="E9" s="61">
        <v>0.5</v>
      </c>
      <c r="F9" s="61">
        <f>IF(E9*Curves!B9&gt;=0%,-E9*Curves!B9+Curves!B9,Curves!B9)</f>
        <v>1.0599999999981957E-2</v>
      </c>
      <c r="H9" s="85">
        <f t="shared" si="1"/>
        <v>1.250799999997871E-2</v>
      </c>
      <c r="I9" s="88">
        <f t="shared" si="2"/>
        <v>1.0599999999981957E-2</v>
      </c>
      <c r="K9" s="93">
        <f t="shared" si="3"/>
        <v>2.3499999999999854E-2</v>
      </c>
      <c r="M9" s="81">
        <f t="shared" si="4"/>
        <v>2.3499999999999854E-2</v>
      </c>
      <c r="O9" s="43"/>
      <c r="P9" s="119">
        <v>2.1199999999963914E-2</v>
      </c>
      <c r="Q9" s="119">
        <v>2.3499999999999854E-2</v>
      </c>
      <c r="R9" s="107"/>
      <c r="S9" s="91"/>
      <c r="T9" s="91"/>
      <c r="V9" s="111"/>
      <c r="W9" s="114"/>
      <c r="AA9" t="s">
        <v>130</v>
      </c>
    </row>
    <row r="10" spans="1:146" x14ac:dyDescent="0.35">
      <c r="A10">
        <v>5</v>
      </c>
      <c r="B10" s="116">
        <f t="shared" si="0"/>
        <v>2.141999999996691E-2</v>
      </c>
      <c r="C10" s="61">
        <v>0.55000000000000004</v>
      </c>
      <c r="D10" s="61">
        <f>IF(C10*Curves!B10&gt;=1%,C10*Curves!B10+Curves!B10,Curves!B10+1%)</f>
        <v>3.3200999999948709E-2</v>
      </c>
      <c r="E10" s="61">
        <v>0.46</v>
      </c>
      <c r="F10" s="61">
        <f>IF(E10*Curves!B10&gt;=0%,-E10*Curves!B10+Curves!B10,Curves!B10)</f>
        <v>1.1566799999982131E-2</v>
      </c>
      <c r="H10" s="85">
        <f t="shared" si="1"/>
        <v>1.1780999999981799E-2</v>
      </c>
      <c r="I10" s="88">
        <f t="shared" si="2"/>
        <v>9.853199999984779E-3</v>
      </c>
      <c r="K10" s="93">
        <f t="shared" si="3"/>
        <v>2.3229999999996087E-2</v>
      </c>
      <c r="M10" s="81">
        <f t="shared" si="4"/>
        <v>2.3229999999996087E-2</v>
      </c>
      <c r="O10" s="43"/>
      <c r="P10" s="119">
        <v>2.141999999996691E-2</v>
      </c>
      <c r="Q10" s="119">
        <v>2.3229999999996087E-2</v>
      </c>
      <c r="R10" s="107"/>
      <c r="S10" s="91"/>
      <c r="T10" s="91"/>
      <c r="V10" s="111"/>
      <c r="W10" s="114"/>
      <c r="AA10" t="s">
        <v>131</v>
      </c>
    </row>
    <row r="11" spans="1:146" x14ac:dyDescent="0.35">
      <c r="A11">
        <v>6</v>
      </c>
      <c r="B11" s="116">
        <f t="shared" si="0"/>
        <v>2.1699999999966524E-2</v>
      </c>
      <c r="C11" s="61">
        <v>0.52</v>
      </c>
      <c r="D11" s="61">
        <f>IF(C11*Curves!B11&gt;=1%,C11*Curves!B11+Curves!B11,Curves!B11+1%)</f>
        <v>3.2983999999949117E-2</v>
      </c>
      <c r="E11" s="61">
        <v>0.42</v>
      </c>
      <c r="F11" s="61">
        <f>IF(E11*Curves!B11&gt;=0%,-E11*Curves!B11+Curves!B11,Curves!B11)</f>
        <v>1.2585999999980585E-2</v>
      </c>
      <c r="H11" s="85">
        <f t="shared" si="1"/>
        <v>1.1283999999982593E-2</v>
      </c>
      <c r="I11" s="88">
        <f t="shared" si="2"/>
        <v>9.1139999999859389E-3</v>
      </c>
      <c r="K11" s="93">
        <f t="shared" si="3"/>
        <v>2.3209999999993514E-2</v>
      </c>
      <c r="M11" s="81">
        <f t="shared" si="4"/>
        <v>2.3209999999993514E-2</v>
      </c>
      <c r="O11" s="43"/>
      <c r="P11" s="119">
        <v>2.1699999999966524E-2</v>
      </c>
      <c r="Q11" s="119">
        <v>2.3209999999993514E-2</v>
      </c>
      <c r="R11" s="107"/>
      <c r="S11" s="91"/>
      <c r="T11" s="91"/>
      <c r="V11" s="111"/>
      <c r="W11" s="114"/>
      <c r="AA11" t="s">
        <v>128</v>
      </c>
    </row>
    <row r="12" spans="1:146" x14ac:dyDescent="0.35">
      <c r="A12">
        <v>7</v>
      </c>
      <c r="B12" s="116">
        <f t="shared" si="0"/>
        <v>2.1979999999966138E-2</v>
      </c>
      <c r="C12" s="61">
        <v>0.49</v>
      </c>
      <c r="D12" s="61">
        <f>IF(C12*Curves!B12&gt;=1%,C12*Curves!B12+Curves!B12,Curves!B12+1%)</f>
        <v>3.2750199999949547E-2</v>
      </c>
      <c r="E12" s="61">
        <v>0.39</v>
      </c>
      <c r="F12" s="61">
        <f>IF(E12*Curves!B12&gt;=0%,-E12*Curves!B12+Curves!B12,Curves!B12)</f>
        <v>1.3407799999979344E-2</v>
      </c>
      <c r="H12" s="85">
        <f t="shared" si="1"/>
        <v>1.077019999998341E-2</v>
      </c>
      <c r="I12" s="88">
        <f t="shared" si="2"/>
        <v>8.5721999999867939E-3</v>
      </c>
      <c r="K12" s="93">
        <f t="shared" si="3"/>
        <v>2.3309999999991726E-2</v>
      </c>
      <c r="M12" s="81">
        <f t="shared" si="4"/>
        <v>2.3309999999991726E-2</v>
      </c>
      <c r="O12" s="43"/>
      <c r="P12" s="119">
        <v>2.1979999999966138E-2</v>
      </c>
      <c r="Q12" s="119">
        <v>2.3309999999991726E-2</v>
      </c>
      <c r="R12" s="107"/>
      <c r="S12" s="91"/>
      <c r="T12" s="91"/>
      <c r="V12" s="111"/>
      <c r="W12" s="114"/>
    </row>
    <row r="13" spans="1:146" x14ac:dyDescent="0.35">
      <c r="A13">
        <v>8</v>
      </c>
      <c r="B13" s="116">
        <f t="shared" si="0"/>
        <v>2.2219999999967266E-2</v>
      </c>
      <c r="C13" s="61">
        <v>0.47</v>
      </c>
      <c r="D13" s="61">
        <f>IF(C13*Curves!B13&gt;=1%,C13*Curves!B13+Curves!B13,Curves!B13+1%)</f>
        <v>3.2663399999951881E-2</v>
      </c>
      <c r="E13" s="61">
        <v>0.36</v>
      </c>
      <c r="F13" s="61">
        <f>IF(E13*Curves!B13&gt;=0%,-E13*Curves!B13+Curves!B13,Curves!B13)</f>
        <v>1.422079999997905E-2</v>
      </c>
      <c r="H13" s="85">
        <f t="shared" si="1"/>
        <v>1.0443399999984615E-2</v>
      </c>
      <c r="I13" s="88">
        <f t="shared" si="2"/>
        <v>7.9991999999882157E-3</v>
      </c>
      <c r="K13" s="93">
        <f t="shared" si="3"/>
        <v>2.3489999999989575E-2</v>
      </c>
      <c r="M13" s="81">
        <f t="shared" si="4"/>
        <v>2.3489999999989575E-2</v>
      </c>
      <c r="O13" s="43"/>
      <c r="P13" s="119">
        <v>2.2219999999967266E-2</v>
      </c>
      <c r="Q13" s="119">
        <v>2.3489999999989575E-2</v>
      </c>
      <c r="R13" s="107"/>
      <c r="S13" s="91"/>
      <c r="T13" s="91"/>
      <c r="V13" s="111"/>
      <c r="W13" s="114"/>
    </row>
    <row r="14" spans="1:146" x14ac:dyDescent="0.35">
      <c r="A14">
        <v>9</v>
      </c>
      <c r="B14" s="116">
        <f t="shared" si="0"/>
        <v>2.242999999996842E-2</v>
      </c>
      <c r="C14" s="61">
        <v>0.44</v>
      </c>
      <c r="D14" s="61">
        <f>IF(C14*Curves!B14&gt;=1%,C14*Curves!B14+Curves!B14,Curves!B14+1%)</f>
        <v>3.2429999999968422E-2</v>
      </c>
      <c r="E14" s="61">
        <v>0.33</v>
      </c>
      <c r="F14" s="61">
        <f>IF(E14*Curves!B14&gt;=0%,-E14*Curves!B14+Curves!B14,Curves!B14)</f>
        <v>1.5028099999978841E-2</v>
      </c>
      <c r="H14" s="85">
        <f t="shared" si="1"/>
        <v>1.0000000000000002E-2</v>
      </c>
      <c r="I14" s="88">
        <f t="shared" si="2"/>
        <v>7.401899999989579E-3</v>
      </c>
      <c r="K14" s="93">
        <f t="shared" si="3"/>
        <v>2.3699999999988286E-2</v>
      </c>
      <c r="M14" s="81">
        <f t="shared" si="4"/>
        <v>2.3699999999988286E-2</v>
      </c>
      <c r="O14" s="43"/>
      <c r="P14" s="119">
        <v>2.242999999996842E-2</v>
      </c>
      <c r="Q14" s="119">
        <v>2.3699999999988286E-2</v>
      </c>
      <c r="R14" s="107"/>
      <c r="S14" s="91"/>
      <c r="T14" s="91"/>
      <c r="V14" s="111"/>
      <c r="W14" s="114"/>
    </row>
    <row r="15" spans="1:146" x14ac:dyDescent="0.35">
      <c r="A15">
        <v>10</v>
      </c>
      <c r="B15" s="116">
        <f t="shared" si="0"/>
        <v>2.2669999999967771E-2</v>
      </c>
      <c r="C15" s="61">
        <v>0.42</v>
      </c>
      <c r="D15" s="61">
        <f>IF(C15*Curves!B15&gt;=1%,C15*Curves!B15+Curves!B15,Curves!B15+1%)</f>
        <v>3.2669999999967773E-2</v>
      </c>
      <c r="E15" s="61">
        <v>0.31</v>
      </c>
      <c r="F15" s="61">
        <f>IF(E15*Curves!B15&gt;=0%,-E15*Curves!B15+Curves!B15,Curves!B15)</f>
        <v>1.5642299999977762E-2</v>
      </c>
      <c r="H15" s="85">
        <f t="shared" si="1"/>
        <v>1.0000000000000002E-2</v>
      </c>
      <c r="I15" s="88">
        <f t="shared" si="2"/>
        <v>7.0276999999900093E-3</v>
      </c>
      <c r="K15" s="93">
        <f t="shared" si="3"/>
        <v>2.3929999999986906E-2</v>
      </c>
      <c r="M15" s="81">
        <f t="shared" si="4"/>
        <v>2.3929999999986906E-2</v>
      </c>
      <c r="O15" s="43"/>
      <c r="P15" s="119">
        <v>2.2669999999967771E-2</v>
      </c>
      <c r="Q15" s="119">
        <v>2.3929999999986906E-2</v>
      </c>
      <c r="R15" s="107"/>
      <c r="S15" s="91"/>
      <c r="T15" s="91"/>
      <c r="V15" s="111"/>
      <c r="W15" s="114"/>
      <c r="AA15" s="121"/>
      <c r="AB15" s="122" t="s">
        <v>133</v>
      </c>
      <c r="AC15" s="122" t="s">
        <v>133</v>
      </c>
      <c r="AD15" s="122" t="s">
        <v>134</v>
      </c>
      <c r="AE15" s="122" t="s">
        <v>135</v>
      </c>
      <c r="AF15" s="122" t="s">
        <v>136</v>
      </c>
      <c r="AG15" s="122" t="s">
        <v>137</v>
      </c>
      <c r="AH15" s="122" t="s">
        <v>138</v>
      </c>
      <c r="AI15" s="122" t="s">
        <v>132</v>
      </c>
      <c r="AJ15" s="122" t="s">
        <v>139</v>
      </c>
      <c r="AK15" s="122" t="s">
        <v>140</v>
      </c>
      <c r="AL15" s="122" t="s">
        <v>141</v>
      </c>
      <c r="AM15" s="122" t="s">
        <v>142</v>
      </c>
      <c r="AN15" s="122" t="s">
        <v>143</v>
      </c>
      <c r="AO15" s="122" t="s">
        <v>143</v>
      </c>
      <c r="AP15" s="122" t="s">
        <v>142</v>
      </c>
      <c r="AQ15" s="122" t="s">
        <v>144</v>
      </c>
      <c r="AR15" s="122" t="s">
        <v>145</v>
      </c>
      <c r="AS15" s="122" t="s">
        <v>139</v>
      </c>
      <c r="AT15" s="122" t="s">
        <v>146</v>
      </c>
      <c r="AU15" s="122" t="s">
        <v>146</v>
      </c>
      <c r="AV15" s="122" t="s">
        <v>146</v>
      </c>
      <c r="AW15" s="122" t="s">
        <v>139</v>
      </c>
      <c r="AX15" s="122" t="s">
        <v>145</v>
      </c>
      <c r="AY15" s="122" t="s">
        <v>144</v>
      </c>
      <c r="AZ15" s="122" t="s">
        <v>141</v>
      </c>
      <c r="BA15" s="122" t="s">
        <v>143</v>
      </c>
      <c r="BB15" s="122" t="s">
        <v>147</v>
      </c>
      <c r="BC15" s="122" t="s">
        <v>148</v>
      </c>
      <c r="BD15" s="122" t="s">
        <v>149</v>
      </c>
      <c r="BE15" s="122" t="s">
        <v>150</v>
      </c>
      <c r="BF15" s="122" t="s">
        <v>151</v>
      </c>
      <c r="BG15" s="122" t="s">
        <v>152</v>
      </c>
      <c r="BH15" s="122" t="s">
        <v>153</v>
      </c>
      <c r="BI15" s="122" t="s">
        <v>154</v>
      </c>
      <c r="BJ15" s="122" t="s">
        <v>155</v>
      </c>
      <c r="BK15" s="122" t="s">
        <v>156</v>
      </c>
      <c r="BL15" s="122" t="s">
        <v>157</v>
      </c>
      <c r="BM15" s="122" t="s">
        <v>158</v>
      </c>
      <c r="BN15" s="122" t="s">
        <v>159</v>
      </c>
      <c r="BO15" s="122" t="s">
        <v>160</v>
      </c>
      <c r="BP15" s="122" t="s">
        <v>161</v>
      </c>
      <c r="BQ15" s="122" t="s">
        <v>162</v>
      </c>
      <c r="BR15" s="122" t="s">
        <v>163</v>
      </c>
      <c r="BS15" s="122" t="s">
        <v>164</v>
      </c>
      <c r="BT15" s="122" t="s">
        <v>165</v>
      </c>
      <c r="BU15" s="122" t="s">
        <v>166</v>
      </c>
      <c r="BV15" s="122" t="s">
        <v>167</v>
      </c>
      <c r="BW15" s="122" t="s">
        <v>168</v>
      </c>
      <c r="BX15" s="122" t="s">
        <v>169</v>
      </c>
      <c r="BY15" s="122" t="s">
        <v>170</v>
      </c>
      <c r="BZ15" s="122" t="s">
        <v>171</v>
      </c>
      <c r="CA15" s="122" t="s">
        <v>172</v>
      </c>
      <c r="CB15" s="122" t="s">
        <v>173</v>
      </c>
      <c r="CC15" s="122" t="s">
        <v>174</v>
      </c>
      <c r="CD15" s="122" t="s">
        <v>175</v>
      </c>
      <c r="CE15" s="122" t="s">
        <v>176</v>
      </c>
      <c r="CF15" s="122" t="s">
        <v>177</v>
      </c>
      <c r="CG15" s="122" t="s">
        <v>178</v>
      </c>
      <c r="CH15" s="122" t="s">
        <v>178</v>
      </c>
      <c r="CI15" s="122" t="s">
        <v>179</v>
      </c>
      <c r="CJ15" s="122" t="s">
        <v>180</v>
      </c>
      <c r="CK15" s="122" t="s">
        <v>181</v>
      </c>
      <c r="CL15" s="122" t="s">
        <v>182</v>
      </c>
      <c r="CM15" s="122" t="s">
        <v>182</v>
      </c>
      <c r="CN15" s="122" t="s">
        <v>183</v>
      </c>
      <c r="CO15" s="122" t="s">
        <v>184</v>
      </c>
      <c r="CP15" s="122" t="s">
        <v>184</v>
      </c>
      <c r="CQ15" s="122" t="s">
        <v>185</v>
      </c>
      <c r="CR15" s="122" t="s">
        <v>186</v>
      </c>
      <c r="CS15" s="122" t="s">
        <v>186</v>
      </c>
      <c r="CT15" s="122" t="s">
        <v>187</v>
      </c>
      <c r="CU15" s="122" t="s">
        <v>187</v>
      </c>
      <c r="CV15" s="122" t="s">
        <v>188</v>
      </c>
      <c r="CW15" s="122" t="s">
        <v>188</v>
      </c>
      <c r="CX15" s="122" t="s">
        <v>189</v>
      </c>
      <c r="CY15" s="122" t="s">
        <v>189</v>
      </c>
      <c r="CZ15" s="122" t="s">
        <v>190</v>
      </c>
      <c r="DA15" s="122" t="s">
        <v>190</v>
      </c>
      <c r="DB15" s="122" t="s">
        <v>191</v>
      </c>
      <c r="DC15" s="122" t="s">
        <v>191</v>
      </c>
      <c r="DD15" s="122" t="s">
        <v>192</v>
      </c>
      <c r="DE15" s="122" t="s">
        <v>192</v>
      </c>
      <c r="DF15" s="122" t="s">
        <v>193</v>
      </c>
      <c r="DG15" s="122" t="s">
        <v>193</v>
      </c>
      <c r="DH15" s="122" t="s">
        <v>194</v>
      </c>
      <c r="DI15" s="122" t="s">
        <v>194</v>
      </c>
      <c r="DJ15" s="122" t="s">
        <v>194</v>
      </c>
      <c r="DK15" s="122" t="s">
        <v>195</v>
      </c>
      <c r="DL15" s="122" t="s">
        <v>195</v>
      </c>
      <c r="DM15" s="122" t="s">
        <v>196</v>
      </c>
      <c r="DN15" s="122" t="s">
        <v>196</v>
      </c>
      <c r="DO15" s="122" t="s">
        <v>196</v>
      </c>
      <c r="DP15" s="122" t="s">
        <v>197</v>
      </c>
      <c r="DQ15" s="122" t="s">
        <v>197</v>
      </c>
      <c r="DR15" s="122" t="s">
        <v>197</v>
      </c>
      <c r="DS15" s="122" t="s">
        <v>198</v>
      </c>
      <c r="DT15" s="122" t="s">
        <v>198</v>
      </c>
      <c r="DU15" s="122" t="s">
        <v>198</v>
      </c>
      <c r="DV15" s="122" t="s">
        <v>199</v>
      </c>
      <c r="DW15" s="122" t="s">
        <v>199</v>
      </c>
      <c r="DX15" s="122" t="s">
        <v>199</v>
      </c>
      <c r="DY15" s="122" t="s">
        <v>199</v>
      </c>
      <c r="DZ15" s="122" t="s">
        <v>200</v>
      </c>
      <c r="EA15" s="122" t="s">
        <v>200</v>
      </c>
      <c r="EB15" s="122" t="s">
        <v>200</v>
      </c>
      <c r="EC15" s="122" t="s">
        <v>201</v>
      </c>
      <c r="ED15" s="122" t="s">
        <v>201</v>
      </c>
      <c r="EE15" s="122" t="s">
        <v>201</v>
      </c>
      <c r="EF15" s="122" t="s">
        <v>201</v>
      </c>
      <c r="EG15" s="122" t="s">
        <v>202</v>
      </c>
      <c r="EH15" s="122" t="s">
        <v>202</v>
      </c>
      <c r="EI15" s="122" t="s">
        <v>202</v>
      </c>
      <c r="EJ15" s="122" t="s">
        <v>202</v>
      </c>
      <c r="EK15" s="122" t="s">
        <v>203</v>
      </c>
      <c r="EL15" s="122" t="s">
        <v>203</v>
      </c>
      <c r="EM15" s="122" t="s">
        <v>203</v>
      </c>
      <c r="EN15" s="122" t="s">
        <v>203</v>
      </c>
      <c r="EO15" s="122" t="s">
        <v>203</v>
      </c>
      <c r="EP15" s="122" t="s">
        <v>204</v>
      </c>
    </row>
    <row r="16" spans="1:146" x14ac:dyDescent="0.35">
      <c r="A16">
        <v>11</v>
      </c>
      <c r="B16" s="116">
        <f t="shared" si="0"/>
        <v>2.2859999999970126E-2</v>
      </c>
      <c r="C16" s="61">
        <v>0.39</v>
      </c>
      <c r="D16" s="61">
        <f>IF(C16*Curves!B16&gt;=1%,C16*Curves!B16+Curves!B16,Curves!B16+1%)</f>
        <v>3.2859999999970128E-2</v>
      </c>
      <c r="E16" s="61">
        <v>0.3</v>
      </c>
      <c r="F16" s="61">
        <f>IF(E16*Curves!B16&gt;=0%,-E16*Curves!B16+Curves!B16,Curves!B16)</f>
        <v>1.6001999999979089E-2</v>
      </c>
      <c r="H16" s="85">
        <f t="shared" si="1"/>
        <v>1.0000000000000002E-2</v>
      </c>
      <c r="I16" s="88">
        <f t="shared" si="2"/>
        <v>6.8579999999910379E-3</v>
      </c>
      <c r="K16" s="93">
        <f t="shared" si="3"/>
        <v>2.4229999999981544E-2</v>
      </c>
      <c r="M16" s="81">
        <f t="shared" si="4"/>
        <v>2.4229999999981544E-2</v>
      </c>
      <c r="O16" s="43"/>
      <c r="P16" s="119">
        <v>2.2859999999970126E-2</v>
      </c>
      <c r="Q16" s="119">
        <v>2.4229999999981544E-2</v>
      </c>
      <c r="R16" s="107"/>
      <c r="S16" s="91"/>
      <c r="T16" s="91"/>
      <c r="V16" s="111"/>
      <c r="W16" s="114"/>
    </row>
    <row r="17" spans="1:42" x14ac:dyDescent="0.35">
      <c r="A17">
        <v>12</v>
      </c>
      <c r="B17" s="116">
        <f t="shared" si="0"/>
        <v>2.3079999999969347E-2</v>
      </c>
      <c r="C17" s="61">
        <v>0.37</v>
      </c>
      <c r="D17" s="61">
        <f>IF(C17*Curves!B17&gt;=1%,C17*Curves!B17+Curves!B17,Curves!B17+1%)</f>
        <v>3.3079999999969349E-2</v>
      </c>
      <c r="E17" s="61">
        <v>0.28999999999999998</v>
      </c>
      <c r="F17" s="61">
        <f>IF(E17*Curves!B17&gt;=0%,-E17*Curves!B17+Curves!B17,Curves!B17)</f>
        <v>1.6386799999978236E-2</v>
      </c>
      <c r="H17" s="85">
        <f t="shared" si="1"/>
        <v>1.0000000000000002E-2</v>
      </c>
      <c r="I17" s="88">
        <f t="shared" si="2"/>
        <v>6.6931999999911111E-3</v>
      </c>
      <c r="K17" s="93">
        <f t="shared" si="3"/>
        <v>2.4389999999989254E-2</v>
      </c>
      <c r="M17" s="81">
        <f t="shared" si="4"/>
        <v>2.4389999999989254E-2</v>
      </c>
      <c r="O17" s="43"/>
      <c r="P17" s="119">
        <v>2.3079999999969347E-2</v>
      </c>
      <c r="Q17" s="119">
        <v>2.4389999999989254E-2</v>
      </c>
      <c r="R17" s="107"/>
      <c r="S17" s="91"/>
      <c r="T17" s="91"/>
      <c r="V17" s="111"/>
      <c r="W17" s="114"/>
    </row>
    <row r="18" spans="1:42" x14ac:dyDescent="0.35">
      <c r="A18">
        <v>13</v>
      </c>
      <c r="B18" s="116">
        <f t="shared" si="0"/>
        <v>2.3249999999971793E-2</v>
      </c>
      <c r="C18" s="61">
        <v>0.35</v>
      </c>
      <c r="D18" s="61">
        <f>IF(C18*Curves!B18&gt;=1%,C18*Curves!B18+Curves!B18,Curves!B18+1%)</f>
        <v>3.3249999999971795E-2</v>
      </c>
      <c r="E18" s="61">
        <v>0.28000000000000003</v>
      </c>
      <c r="F18" s="61">
        <f>IF(E18*Curves!B18&gt;=0%,-E18*Curves!B18+Curves!B18,Curves!B18)</f>
        <v>1.6739999999979691E-2</v>
      </c>
      <c r="H18" s="85">
        <f t="shared" si="1"/>
        <v>1.0000000000000002E-2</v>
      </c>
      <c r="I18" s="88">
        <f t="shared" si="2"/>
        <v>6.509999999992102E-3</v>
      </c>
      <c r="K18" s="93">
        <f t="shared" si="3"/>
        <v>2.4549999999989192E-2</v>
      </c>
      <c r="M18" s="81">
        <f t="shared" si="4"/>
        <v>2.4549999999989192E-2</v>
      </c>
      <c r="O18" s="43"/>
      <c r="P18" s="119">
        <v>2.3249999999971793E-2</v>
      </c>
      <c r="Q18" s="119">
        <v>2.4549999999989192E-2</v>
      </c>
      <c r="R18" s="107"/>
      <c r="S18" s="91"/>
      <c r="T18" s="91"/>
      <c r="V18" s="111"/>
      <c r="W18" s="114"/>
    </row>
    <row r="19" spans="1:42" x14ac:dyDescent="0.35">
      <c r="A19">
        <v>14</v>
      </c>
      <c r="B19" s="116">
        <f t="shared" si="0"/>
        <v>2.3339999999975714E-2</v>
      </c>
      <c r="C19" s="61">
        <v>0.34</v>
      </c>
      <c r="D19" s="61">
        <f>IF(C19*Curves!B19&gt;=1%,C19*Curves!B19+Curves!B19,Curves!B19+1%)</f>
        <v>3.3339999999975715E-2</v>
      </c>
      <c r="E19" s="61">
        <v>0.28000000000000003</v>
      </c>
      <c r="F19" s="61">
        <f>IF(E19*Curves!B19&gt;=0%,-E19*Curves!B19+Curves!B19,Curves!B19)</f>
        <v>1.6804799999982512E-2</v>
      </c>
      <c r="H19" s="85">
        <f t="shared" si="1"/>
        <v>1.0000000000000002E-2</v>
      </c>
      <c r="I19" s="88">
        <f t="shared" si="2"/>
        <v>6.5351999999932013E-3</v>
      </c>
      <c r="K19" s="93">
        <f t="shared" si="3"/>
        <v>2.466999999999131E-2</v>
      </c>
      <c r="M19" s="81">
        <f t="shared" si="4"/>
        <v>2.466999999999131E-2</v>
      </c>
      <c r="O19" s="43"/>
      <c r="P19" s="119">
        <v>2.3339999999975714E-2</v>
      </c>
      <c r="Q19" s="119">
        <v>2.466999999999131E-2</v>
      </c>
      <c r="R19" s="107"/>
      <c r="S19" s="91"/>
      <c r="T19" s="91"/>
      <c r="V19" s="111"/>
      <c r="W19" s="114"/>
    </row>
    <row r="20" spans="1:42" x14ac:dyDescent="0.35">
      <c r="A20">
        <v>15</v>
      </c>
      <c r="B20" s="116">
        <f t="shared" si="0"/>
        <v>2.3319999999979801E-2</v>
      </c>
      <c r="C20" s="61">
        <v>0.33</v>
      </c>
      <c r="D20" s="61">
        <f>IF(C20*Curves!B20&gt;=1%,C20*Curves!B20+Curves!B20,Curves!B20+1%)</f>
        <v>3.3319999999979803E-2</v>
      </c>
      <c r="E20" s="61">
        <v>0.27</v>
      </c>
      <c r="F20" s="61">
        <f>IF(E20*Curves!B20&gt;=0%,-E20*Curves!B20+Curves!B20,Curves!B20)</f>
        <v>1.7023599999985255E-2</v>
      </c>
      <c r="H20" s="85">
        <f t="shared" si="1"/>
        <v>1.0000000000000002E-2</v>
      </c>
      <c r="I20" s="88">
        <f t="shared" si="2"/>
        <v>6.2963999999945466E-3</v>
      </c>
      <c r="K20" s="93">
        <f t="shared" si="3"/>
        <v>2.4699999999995725E-2</v>
      </c>
      <c r="M20" s="81">
        <f t="shared" si="4"/>
        <v>2.4699999999995725E-2</v>
      </c>
      <c r="O20" s="43"/>
      <c r="P20" s="119">
        <v>2.3319999999979801E-2</v>
      </c>
      <c r="Q20" s="119">
        <v>2.4699999999995725E-2</v>
      </c>
      <c r="R20" s="107"/>
      <c r="S20" s="91"/>
      <c r="T20" s="91"/>
      <c r="V20" s="111"/>
      <c r="W20" s="114"/>
    </row>
    <row r="21" spans="1:42" x14ac:dyDescent="0.35">
      <c r="A21">
        <v>16</v>
      </c>
      <c r="B21" s="116">
        <f t="shared" si="0"/>
        <v>2.3195376721075966E-2</v>
      </c>
      <c r="C21" s="61">
        <v>0.31</v>
      </c>
      <c r="D21" s="61">
        <f>IF(C21*Curves!B21&gt;=1%,C21*Curves!B21+Curves!B21,Curves!B21+1%)</f>
        <v>3.3195376721075968E-2</v>
      </c>
      <c r="E21" s="61">
        <v>0.28000000000000003</v>
      </c>
      <c r="F21" s="61">
        <f>IF(E21*Curves!B21&gt;=0%,-E21*Curves!B21+Curves!B21,Curves!B21)</f>
        <v>1.6700671239174694E-2</v>
      </c>
      <c r="H21" s="85">
        <f t="shared" si="1"/>
        <v>1.0000000000000002E-2</v>
      </c>
      <c r="I21" s="88">
        <f t="shared" si="2"/>
        <v>6.4947054819012723E-3</v>
      </c>
      <c r="K21" s="93">
        <f t="shared" si="3"/>
        <v>2.4600000000000399E-2</v>
      </c>
      <c r="M21" s="81">
        <f t="shared" si="4"/>
        <v>2.4600000000000399E-2</v>
      </c>
      <c r="O21" s="43"/>
      <c r="P21" s="119">
        <v>2.3195376721075966E-2</v>
      </c>
      <c r="Q21" s="119">
        <v>2.4600000000000399E-2</v>
      </c>
      <c r="R21" s="107"/>
      <c r="S21" s="91"/>
      <c r="T21" s="91"/>
      <c r="V21" s="111"/>
      <c r="W21" s="114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</row>
    <row r="22" spans="1:42" x14ac:dyDescent="0.35">
      <c r="A22">
        <v>17</v>
      </c>
      <c r="B22" s="116">
        <f t="shared" si="0"/>
        <v>2.3017878518037715E-2</v>
      </c>
      <c r="C22" s="61">
        <v>0.3</v>
      </c>
      <c r="D22" s="61">
        <f>IF(C22*Curves!B22&gt;=1%,C22*Curves!B22+Curves!B22,Curves!B22+1%)</f>
        <v>3.3017878518037717E-2</v>
      </c>
      <c r="E22" s="61">
        <v>0.28000000000000003</v>
      </c>
      <c r="F22" s="61">
        <f>IF(E22*Curves!B22&gt;=0%,-E22*Curves!B22+Curves!B22,Curves!B22)</f>
        <v>1.6572872532987153E-2</v>
      </c>
      <c r="H22" s="85">
        <f t="shared" si="1"/>
        <v>1.0000000000000002E-2</v>
      </c>
      <c r="I22" s="88">
        <f t="shared" si="2"/>
        <v>6.4450059850505621E-3</v>
      </c>
      <c r="K22" s="93">
        <f t="shared" si="3"/>
        <v>2.4450000000001859E-2</v>
      </c>
      <c r="M22" s="81">
        <f t="shared" si="4"/>
        <v>2.4450000000001859E-2</v>
      </c>
      <c r="O22" s="43"/>
      <c r="P22" s="119">
        <v>2.3017878518037715E-2</v>
      </c>
      <c r="Q22" s="119">
        <v>2.4450000000001859E-2</v>
      </c>
      <c r="R22" s="107"/>
      <c r="S22" s="91"/>
      <c r="T22" s="91"/>
      <c r="V22" s="111"/>
      <c r="W22" s="114"/>
    </row>
    <row r="23" spans="1:42" x14ac:dyDescent="0.35">
      <c r="A23">
        <v>18</v>
      </c>
      <c r="B23" s="116">
        <f t="shared" si="0"/>
        <v>2.28354901539225E-2</v>
      </c>
      <c r="C23" s="61">
        <v>0.28999999999999998</v>
      </c>
      <c r="D23" s="61">
        <f>IF(C23*Curves!B23&gt;=1%,C23*Curves!B23+Curves!B23,Curves!B23+1%)</f>
        <v>3.2835490153922502E-2</v>
      </c>
      <c r="E23" s="61">
        <v>0.28000000000000003</v>
      </c>
      <c r="F23" s="61">
        <f>IF(E23*Curves!B23&gt;=0%,-E23*Curves!B23+Curves!B23,Curves!B23)</f>
        <v>1.6441552910824199E-2</v>
      </c>
      <c r="H23" s="85">
        <f t="shared" si="1"/>
        <v>1.0000000000000002E-2</v>
      </c>
      <c r="I23" s="88">
        <f t="shared" si="2"/>
        <v>6.3939372430983007E-3</v>
      </c>
      <c r="K23" s="93">
        <f t="shared" si="3"/>
        <v>2.42800000000023E-2</v>
      </c>
      <c r="M23" s="81">
        <f t="shared" si="4"/>
        <v>2.42800000000023E-2</v>
      </c>
      <c r="O23" s="43"/>
      <c r="P23" s="119">
        <v>2.28354901539225E-2</v>
      </c>
      <c r="Q23" s="119">
        <v>2.42800000000023E-2</v>
      </c>
      <c r="R23" s="107"/>
      <c r="S23" s="91"/>
      <c r="T23" s="91"/>
      <c r="V23" s="111"/>
      <c r="W23" s="114"/>
    </row>
    <row r="24" spans="1:42" x14ac:dyDescent="0.35">
      <c r="A24">
        <v>19</v>
      </c>
      <c r="B24" s="116">
        <f t="shared" si="0"/>
        <v>2.2683890568848009E-2</v>
      </c>
      <c r="C24" s="61">
        <v>0.27</v>
      </c>
      <c r="D24" s="61">
        <f>IF(C24*Curves!B24&gt;=1%,C24*Curves!B24+Curves!B24,Curves!B24+1%)</f>
        <v>3.2683890568848011E-2</v>
      </c>
      <c r="E24" s="61">
        <v>0.28999999999999998</v>
      </c>
      <c r="F24" s="61">
        <f>IF(E24*Curves!B24&gt;=0%,-E24*Curves!B24+Curves!B24,Curves!B24)</f>
        <v>1.6105562303882087E-2</v>
      </c>
      <c r="H24" s="85">
        <f t="shared" si="1"/>
        <v>1.0000000000000002E-2</v>
      </c>
      <c r="I24" s="88">
        <f t="shared" si="2"/>
        <v>6.5783282649659221E-3</v>
      </c>
      <c r="K24" s="93">
        <f t="shared" si="3"/>
        <v>2.4140000000002049E-2</v>
      </c>
      <c r="M24" s="81">
        <f t="shared" si="4"/>
        <v>2.4140000000002049E-2</v>
      </c>
      <c r="O24" s="43"/>
      <c r="P24" s="119">
        <v>2.2683890568848009E-2</v>
      </c>
      <c r="Q24" s="119">
        <v>2.4140000000002049E-2</v>
      </c>
      <c r="R24" s="107"/>
      <c r="S24" s="91"/>
      <c r="T24" s="91"/>
      <c r="V24" s="111"/>
      <c r="W24" s="114"/>
    </row>
    <row r="25" spans="1:42" x14ac:dyDescent="0.35">
      <c r="A25">
        <v>20</v>
      </c>
      <c r="B25" s="116">
        <f t="shared" si="0"/>
        <v>2.2589999999986343E-2</v>
      </c>
      <c r="C25" s="61">
        <v>0.26</v>
      </c>
      <c r="D25" s="61">
        <f>IF(C25*Curves!B25&gt;=1%,C25*Curves!B25+Curves!B25,Curves!B25+1%)</f>
        <v>3.2589999999986345E-2</v>
      </c>
      <c r="E25" s="61">
        <v>0.28999999999999998</v>
      </c>
      <c r="F25" s="61">
        <f>IF(E25*Curves!B25&gt;=0%,-E25*Curves!B25+Curves!B25,Curves!B25)</f>
        <v>1.6038899999990305E-2</v>
      </c>
      <c r="H25" s="85">
        <f t="shared" si="1"/>
        <v>1.0000000000000002E-2</v>
      </c>
      <c r="I25" s="88">
        <f t="shared" si="2"/>
        <v>6.5510999999960386E-3</v>
      </c>
      <c r="K25" s="93">
        <f t="shared" si="3"/>
        <v>2.4060000000001081E-2</v>
      </c>
      <c r="M25" s="81">
        <f t="shared" si="4"/>
        <v>2.4060000000001081E-2</v>
      </c>
      <c r="O25" s="43"/>
      <c r="P25" s="119">
        <v>2.2589999999986343E-2</v>
      </c>
      <c r="Q25" s="119">
        <v>2.4060000000001081E-2</v>
      </c>
      <c r="R25" s="107"/>
      <c r="S25" s="91"/>
      <c r="T25" s="91"/>
      <c r="V25" s="111"/>
      <c r="W25" s="114"/>
    </row>
    <row r="26" spans="1:42" x14ac:dyDescent="0.35">
      <c r="A26">
        <v>21</v>
      </c>
      <c r="B26" s="116">
        <f t="shared" si="0"/>
        <v>2.2568334163237447E-2</v>
      </c>
      <c r="C26" s="61">
        <v>0.25914285714285712</v>
      </c>
      <c r="D26" s="61">
        <f>IF(C26*Curves!B26&gt;=1%,C26*Curves!B26+Curves!B26,Curves!B26+1%)</f>
        <v>3.2568334163237449E-2</v>
      </c>
      <c r="E26" s="61">
        <v>0.2887142857142857</v>
      </c>
      <c r="F26" s="61">
        <f>IF(E26*Curves!B26&gt;=0%,-E26*Curves!B26+Curves!B26,Curves!B26)</f>
        <v>1.6052533685537038E-2</v>
      </c>
      <c r="H26" s="85">
        <f t="shared" si="1"/>
        <v>1.0000000000000002E-2</v>
      </c>
      <c r="I26" s="88">
        <f t="shared" si="2"/>
        <v>6.5158004777004092E-3</v>
      </c>
      <c r="K26" s="93">
        <f t="shared" si="3"/>
        <v>2.3773885071206369E-2</v>
      </c>
      <c r="M26" s="81">
        <f t="shared" si="4"/>
        <v>2.3773885071206369E-2</v>
      </c>
      <c r="O26" s="43"/>
      <c r="P26" s="119">
        <v>2.2568334163237447E-2</v>
      </c>
      <c r="Q26" s="119">
        <v>2.3773885071206369E-2</v>
      </c>
      <c r="R26" s="109"/>
      <c r="S26" s="91"/>
      <c r="T26" s="91"/>
      <c r="V26" s="111"/>
      <c r="W26" s="114"/>
    </row>
    <row r="27" spans="1:42" x14ac:dyDescent="0.35">
      <c r="A27">
        <v>22</v>
      </c>
      <c r="B27" s="116">
        <f t="shared" si="0"/>
        <v>2.2606707736597453E-2</v>
      </c>
      <c r="C27" s="61">
        <v>0.25828571428571429</v>
      </c>
      <c r="D27" s="61">
        <f>IF(C27*Curves!B27&gt;=1%,C27*Curves!B27+Curves!B27,Curves!B27+1%)</f>
        <v>3.2606707736597455E-2</v>
      </c>
      <c r="E27" s="61">
        <v>0.28742857142857142</v>
      </c>
      <c r="F27" s="61">
        <f>IF(E27*Curves!B27&gt;=0%,-E27*Curves!B27+Curves!B27,Curves!B27)</f>
        <v>1.6108894027164013E-2</v>
      </c>
      <c r="H27" s="85">
        <f t="shared" si="1"/>
        <v>1.0000000000000002E-2</v>
      </c>
      <c r="I27" s="88">
        <f t="shared" si="2"/>
        <v>6.4978137094334407E-3</v>
      </c>
      <c r="K27" s="93">
        <f t="shared" si="3"/>
        <v>2.3513849959133637E-2</v>
      </c>
      <c r="M27" s="81">
        <f t="shared" si="4"/>
        <v>2.3513849959133637E-2</v>
      </c>
      <c r="O27" s="43"/>
      <c r="P27" s="119">
        <v>2.2606707736597453E-2</v>
      </c>
      <c r="Q27" s="119">
        <v>2.3513849959133637E-2</v>
      </c>
      <c r="R27" s="109"/>
      <c r="S27" s="91"/>
      <c r="T27" s="91"/>
      <c r="V27" s="111"/>
      <c r="W27" s="114"/>
    </row>
    <row r="28" spans="1:42" x14ac:dyDescent="0.35">
      <c r="A28">
        <v>23</v>
      </c>
      <c r="B28" s="116">
        <f t="shared" si="0"/>
        <v>2.2690303510960463E-2</v>
      </c>
      <c r="C28" s="61">
        <v>0.25742857142857145</v>
      </c>
      <c r="D28" s="61">
        <f>IF(C28*Curves!B28&gt;=1%,C28*Curves!B28+Curves!B28,Curves!B28+1%)</f>
        <v>3.2690303510960465E-2</v>
      </c>
      <c r="E28" s="61">
        <v>0.28614285714285714</v>
      </c>
      <c r="F28" s="61">
        <f>IF(E28*Curves!B28&gt;=0%,-E28*Curves!B28+Curves!B28,Curves!B28)</f>
        <v>1.6197635234895633E-2</v>
      </c>
      <c r="H28" s="85">
        <f t="shared" si="1"/>
        <v>1.0000000000000002E-2</v>
      </c>
      <c r="I28" s="88">
        <f t="shared" si="2"/>
        <v>6.4926682760648308E-3</v>
      </c>
      <c r="K28" s="93">
        <f t="shared" si="3"/>
        <v>2.3276484279149523E-2</v>
      </c>
      <c r="M28" s="81">
        <f t="shared" si="4"/>
        <v>2.3276484279149523E-2</v>
      </c>
      <c r="O28" s="43"/>
      <c r="P28" s="119">
        <v>2.2690303510960463E-2</v>
      </c>
      <c r="Q28" s="119">
        <v>2.3276484279149523E-2</v>
      </c>
      <c r="R28" s="109"/>
      <c r="S28" s="91"/>
      <c r="T28" s="91"/>
      <c r="V28" s="111"/>
      <c r="W28" s="114"/>
    </row>
    <row r="29" spans="1:42" x14ac:dyDescent="0.35">
      <c r="A29">
        <v>24</v>
      </c>
      <c r="B29" s="116">
        <f t="shared" si="0"/>
        <v>2.2807710724691121E-2</v>
      </c>
      <c r="C29" s="61">
        <v>0.25657142857142856</v>
      </c>
      <c r="D29" s="61">
        <f>IF(C29*Curves!B29&gt;=1%,C29*Curves!B29+Curves!B29,Curves!B29+1%)</f>
        <v>3.2807710724691123E-2</v>
      </c>
      <c r="E29" s="61">
        <v>0.28485714285714286</v>
      </c>
      <c r="F29" s="61">
        <f>IF(E29*Curves!B29&gt;=0%,-E29*Curves!B29+Curves!B29,Curves!B29)</f>
        <v>1.6310771412543393E-2</v>
      </c>
      <c r="H29" s="85">
        <f t="shared" si="1"/>
        <v>1.0000000000000002E-2</v>
      </c>
      <c r="I29" s="88">
        <f t="shared" si="2"/>
        <v>6.496939312147728E-3</v>
      </c>
      <c r="K29" s="93">
        <f t="shared" si="3"/>
        <v>2.3058947431012777E-2</v>
      </c>
      <c r="M29" s="81">
        <f t="shared" si="4"/>
        <v>2.3058947431012777E-2</v>
      </c>
      <c r="O29" s="43"/>
      <c r="P29" s="119">
        <v>2.2807710724691121E-2</v>
      </c>
      <c r="Q29" s="119">
        <v>2.3058947431012777E-2</v>
      </c>
      <c r="R29" s="109"/>
      <c r="S29" s="91"/>
      <c r="T29" s="91"/>
      <c r="V29" s="111"/>
      <c r="W29" s="114"/>
    </row>
    <row r="30" spans="1:42" x14ac:dyDescent="0.35">
      <c r="A30">
        <v>25</v>
      </c>
      <c r="B30" s="116">
        <f t="shared" si="0"/>
        <v>2.2950097796744728E-2</v>
      </c>
      <c r="C30" s="61">
        <v>0.25571428571428573</v>
      </c>
      <c r="D30" s="61">
        <f>IF(C30*Curves!B30&gt;=1%,C30*Curves!B30+Curves!B30,Curves!B30+1%)</f>
        <v>3.295009779674473E-2</v>
      </c>
      <c r="E30" s="61">
        <v>0.28357142857142853</v>
      </c>
      <c r="F30" s="61">
        <f>IF(E30*Curves!B30&gt;=0%,-E30*Curves!B30+Curves!B30,Curves!B30)</f>
        <v>1.644210577866783E-2</v>
      </c>
      <c r="H30" s="85">
        <f t="shared" si="1"/>
        <v>1.0000000000000002E-2</v>
      </c>
      <c r="I30" s="88">
        <f t="shared" si="2"/>
        <v>6.5079920180768983E-3</v>
      </c>
      <c r="K30" s="93">
        <f t="shared" si="3"/>
        <v>2.2858854375284343E-2</v>
      </c>
      <c r="M30" s="81">
        <f t="shared" si="4"/>
        <v>2.2858854375284343E-2</v>
      </c>
      <c r="O30" s="43"/>
      <c r="P30" s="119">
        <v>2.2950097796744728E-2</v>
      </c>
      <c r="Q30" s="119">
        <v>2.2858854375284343E-2</v>
      </c>
      <c r="R30" s="109"/>
      <c r="S30" s="91"/>
      <c r="T30" s="91"/>
      <c r="V30" s="111"/>
      <c r="W30" s="114"/>
    </row>
    <row r="31" spans="1:42" x14ac:dyDescent="0.35">
      <c r="A31">
        <v>26</v>
      </c>
      <c r="B31" s="116">
        <f t="shared" si="0"/>
        <v>2.3110602948061221E-2</v>
      </c>
      <c r="C31" s="61">
        <v>0.25485714285714289</v>
      </c>
      <c r="D31" s="61">
        <f>IF(C31*Curves!B31&gt;=1%,C31*Curves!B31+Curves!B31,Curves!B31+1%)</f>
        <v>3.3110602948061223E-2</v>
      </c>
      <c r="E31" s="61">
        <v>0.28228571428571425</v>
      </c>
      <c r="F31" s="61">
        <f>IF(E31*Curves!B31&gt;=0%,-E31*Curves!B31+Curves!B31,Curves!B31)</f>
        <v>1.6586809887294225E-2</v>
      </c>
      <c r="H31" s="85">
        <f t="shared" si="1"/>
        <v>1.0000000000000002E-2</v>
      </c>
      <c r="I31" s="88">
        <f t="shared" si="2"/>
        <v>6.5237930607669956E-3</v>
      </c>
      <c r="K31" s="93">
        <f t="shared" si="3"/>
        <v>2.2611398913075176E-2</v>
      </c>
      <c r="M31" s="81">
        <f t="shared" si="4"/>
        <v>2.2611398913075176E-2</v>
      </c>
      <c r="O31" s="43"/>
      <c r="P31" s="119">
        <v>2.3110602948061221E-2</v>
      </c>
      <c r="Q31" s="119">
        <v>2.2611398913075176E-2</v>
      </c>
      <c r="R31" s="109"/>
      <c r="S31" s="91"/>
      <c r="T31" s="91"/>
      <c r="V31" s="111"/>
      <c r="W31" s="114"/>
    </row>
    <row r="32" spans="1:42" x14ac:dyDescent="0.35">
      <c r="A32">
        <v>27</v>
      </c>
      <c r="B32" s="116">
        <f t="shared" si="0"/>
        <v>2.3283880365002618E-2</v>
      </c>
      <c r="C32" s="61">
        <v>0.254</v>
      </c>
      <c r="D32" s="61">
        <f>IF(C32*Curves!B32&gt;=1%,C32*Curves!B32+Curves!B32,Curves!B32+1%)</f>
        <v>3.328388036500262E-2</v>
      </c>
      <c r="E32" s="61">
        <v>0.28099999999999997</v>
      </c>
      <c r="F32" s="61">
        <f>IF(E32*Curves!B32&gt;=0%,-E32*Curves!B32+Curves!B32,Curves!B32)</f>
        <v>1.6741109982436882E-2</v>
      </c>
      <c r="H32" s="85">
        <f t="shared" si="1"/>
        <v>1.0000000000000002E-2</v>
      </c>
      <c r="I32" s="88">
        <f t="shared" si="2"/>
        <v>6.5427703825657359E-3</v>
      </c>
      <c r="K32" s="93">
        <f t="shared" si="3"/>
        <v>2.2382326863657376E-2</v>
      </c>
      <c r="M32" s="81">
        <f t="shared" si="4"/>
        <v>2.2382326863657376E-2</v>
      </c>
      <c r="O32" s="43"/>
      <c r="P32" s="119">
        <v>2.3283880365002618E-2</v>
      </c>
      <c r="Q32" s="119">
        <v>2.2382326863657376E-2</v>
      </c>
      <c r="R32" s="109"/>
      <c r="S32" s="91"/>
      <c r="T32" s="91"/>
      <c r="V32" s="111"/>
      <c r="W32" s="114"/>
    </row>
    <row r="33" spans="1:23" x14ac:dyDescent="0.35">
      <c r="A33">
        <v>28</v>
      </c>
      <c r="B33" s="116">
        <f t="shared" si="0"/>
        <v>2.3465758825056193E-2</v>
      </c>
      <c r="C33" s="61">
        <v>0.25314285714285711</v>
      </c>
      <c r="D33" s="61">
        <f>IF(C33*Curves!B33&gt;=1%,C33*Curves!B33+Curves!B33,Curves!B33+1%)</f>
        <v>3.3465758825056195E-2</v>
      </c>
      <c r="E33" s="61">
        <v>0.27971428571428569</v>
      </c>
      <c r="F33" s="61">
        <f>IF(E33*Curves!B33&gt;=0%,-E33*Curves!B33+Curves!B33,Curves!B33)</f>
        <v>1.6902050856561903E-2</v>
      </c>
      <c r="H33" s="85">
        <f t="shared" si="1"/>
        <v>1.0000000000000002E-2</v>
      </c>
      <c r="I33" s="88">
        <f t="shared" si="2"/>
        <v>6.5637079684942902E-3</v>
      </c>
      <c r="K33" s="93">
        <f t="shared" si="3"/>
        <v>2.216966305046042E-2</v>
      </c>
      <c r="M33" s="81">
        <f t="shared" si="4"/>
        <v>2.216966305046042E-2</v>
      </c>
      <c r="O33" s="43"/>
      <c r="P33" s="119">
        <v>2.3465758825056193E-2</v>
      </c>
      <c r="Q33" s="119">
        <v>2.216966305046042E-2</v>
      </c>
      <c r="R33" s="109"/>
      <c r="S33" s="91"/>
      <c r="T33" s="91"/>
      <c r="V33" s="111"/>
      <c r="W33" s="114"/>
    </row>
    <row r="34" spans="1:23" x14ac:dyDescent="0.35">
      <c r="A34">
        <v>29</v>
      </c>
      <c r="B34" s="116">
        <f t="shared" si="0"/>
        <v>2.3652982590567806E-2</v>
      </c>
      <c r="C34" s="61">
        <v>0.25228571428571428</v>
      </c>
      <c r="D34" s="61">
        <f>IF(C34*Curves!B34&gt;=1%,C34*Curves!B34+Curves!B34,Curves!B34+1%)</f>
        <v>3.3652982590567808E-2</v>
      </c>
      <c r="E34" s="61">
        <v>0.27842857142857141</v>
      </c>
      <c r="F34" s="61">
        <f>IF(E34*Curves!B34&gt;=0%,-E34*Curves!B34+Curves!B34,Curves!B34)</f>
        <v>1.7067316437851143E-2</v>
      </c>
      <c r="H34" s="85">
        <f t="shared" si="1"/>
        <v>1.0000000000000002E-2</v>
      </c>
      <c r="I34" s="88">
        <f t="shared" si="2"/>
        <v>6.5856661527166627E-3</v>
      </c>
      <c r="K34" s="93">
        <f t="shared" si="3"/>
        <v>2.1971705472207725E-2</v>
      </c>
      <c r="M34" s="81">
        <f t="shared" si="4"/>
        <v>2.1971705472207725E-2</v>
      </c>
      <c r="O34" s="43"/>
      <c r="P34" s="119">
        <v>2.3652982590567806E-2</v>
      </c>
      <c r="Q34" s="119">
        <v>2.1971705472207725E-2</v>
      </c>
      <c r="R34" s="109"/>
      <c r="S34" s="91"/>
      <c r="T34" s="91"/>
      <c r="V34" s="111"/>
      <c r="W34" s="114"/>
    </row>
    <row r="35" spans="1:23" x14ac:dyDescent="0.35">
      <c r="A35">
        <v>30</v>
      </c>
      <c r="B35" s="116">
        <f t="shared" si="0"/>
        <v>2.3843013129255519E-2</v>
      </c>
      <c r="C35" s="61">
        <v>0.25142857142857145</v>
      </c>
      <c r="D35" s="61">
        <f>IF(C35*Curves!B35&gt;=1%,C35*Curves!B35+Curves!B35,Curves!B35+1%)</f>
        <v>3.3843013129255521E-2</v>
      </c>
      <c r="E35" s="61">
        <v>0.27714285714285714</v>
      </c>
      <c r="F35" s="61">
        <f>IF(E35*Curves!B35&gt;=0%,-E35*Curves!B35+Curves!B35,Curves!B35)</f>
        <v>1.7235092347718989E-2</v>
      </c>
      <c r="H35" s="85">
        <f t="shared" si="1"/>
        <v>1.0000000000000002E-2</v>
      </c>
      <c r="I35" s="88">
        <f t="shared" si="2"/>
        <v>6.6079207815365297E-3</v>
      </c>
      <c r="K35" s="93">
        <f t="shared" si="3"/>
        <v>2.1786979654731642E-2</v>
      </c>
      <c r="M35" s="81">
        <f t="shared" si="4"/>
        <v>2.1786979654731642E-2</v>
      </c>
      <c r="O35" s="43"/>
      <c r="P35" s="119">
        <v>2.3843013129255519E-2</v>
      </c>
      <c r="Q35" s="119">
        <v>2.1786979654731642E-2</v>
      </c>
      <c r="R35" s="109"/>
      <c r="S35" s="91"/>
      <c r="T35" s="91"/>
      <c r="V35" s="111"/>
      <c r="W35" s="114"/>
    </row>
    <row r="36" spans="1:23" x14ac:dyDescent="0.35">
      <c r="A36">
        <v>31</v>
      </c>
      <c r="B36" s="116">
        <f t="shared" si="0"/>
        <v>2.403387625167519E-2</v>
      </c>
      <c r="C36" s="61">
        <v>0.25057142857142856</v>
      </c>
      <c r="D36" s="61">
        <f>IF(C36*Curves!B36&gt;=1%,C36*Curves!B36+Curves!B36,Curves!B36+1%)</f>
        <v>3.4033876251675192E-2</v>
      </c>
      <c r="E36" s="61">
        <v>0.27585714285714286</v>
      </c>
      <c r="F36" s="61">
        <f>IF(E36*Curves!B36&gt;=0%,-E36*Curves!B36+Curves!B36,Curves!B36)</f>
        <v>1.7403959817105935E-2</v>
      </c>
      <c r="H36" s="85">
        <f t="shared" si="1"/>
        <v>1.0000000000000002E-2</v>
      </c>
      <c r="I36" s="88">
        <f t="shared" si="2"/>
        <v>6.6299164345692552E-3</v>
      </c>
      <c r="K36" s="93">
        <f t="shared" si="3"/>
        <v>2.1553173196614539E-2</v>
      </c>
      <c r="M36" s="81">
        <f t="shared" si="4"/>
        <v>2.1553173196614539E-2</v>
      </c>
      <c r="O36" s="43"/>
      <c r="P36" s="119">
        <v>2.403387625167519E-2</v>
      </c>
      <c r="Q36" s="119">
        <v>2.1553173196614539E-2</v>
      </c>
      <c r="R36" s="109"/>
      <c r="S36" s="91"/>
      <c r="T36" s="91"/>
      <c r="V36" s="111"/>
      <c r="W36" s="114"/>
    </row>
    <row r="37" spans="1:23" x14ac:dyDescent="0.35">
      <c r="A37">
        <v>32</v>
      </c>
      <c r="B37" s="116">
        <f t="shared" si="0"/>
        <v>2.422404346698448E-2</v>
      </c>
      <c r="C37" s="61">
        <v>0.24971428571428572</v>
      </c>
      <c r="D37" s="61">
        <f>IF(C37*Curves!B37&gt;=1%,C37*Curves!B37+Curves!B37,Curves!B37+1%)</f>
        <v>3.4224043466984481E-2</v>
      </c>
      <c r="E37" s="61">
        <v>0.27457142857142858</v>
      </c>
      <c r="F37" s="61">
        <f>IF(E37*Curves!B37&gt;=0%,-E37*Curves!B37+Curves!B37,Curves!B37)</f>
        <v>1.7572813246478171E-2</v>
      </c>
      <c r="H37" s="85">
        <f t="shared" si="1"/>
        <v>1.0000000000000002E-2</v>
      </c>
      <c r="I37" s="88">
        <f t="shared" si="2"/>
        <v>6.6512302205063087E-3</v>
      </c>
      <c r="K37" s="93">
        <f t="shared" si="3"/>
        <v>2.1334028231100977E-2</v>
      </c>
      <c r="M37" s="81">
        <f t="shared" si="4"/>
        <v>2.1334028231100977E-2</v>
      </c>
      <c r="O37" s="43"/>
      <c r="P37" s="119">
        <v>2.422404346698448E-2</v>
      </c>
      <c r="Q37" s="119">
        <v>2.1334028231100977E-2</v>
      </c>
      <c r="R37" s="109"/>
      <c r="S37" s="91"/>
      <c r="T37" s="91"/>
      <c r="V37" s="111"/>
      <c r="W37" s="114"/>
    </row>
    <row r="38" spans="1:23" x14ac:dyDescent="0.35">
      <c r="A38">
        <v>33</v>
      </c>
      <c r="B38" s="116">
        <f t="shared" ref="B38:B69" si="5">IF($B$5=$P$5,P38,S38)</f>
        <v>2.4412339334748845E-2</v>
      </c>
      <c r="C38" s="61">
        <v>0.24885714285714286</v>
      </c>
      <c r="D38" s="61">
        <f>IF(C38*Curves!B38&gt;=1%,C38*Curves!B38+Curves!B38,Curves!B38+1%)</f>
        <v>3.4412339334748847E-2</v>
      </c>
      <c r="E38" s="61">
        <v>0.27328571428571424</v>
      </c>
      <c r="F38" s="61">
        <f>IF(E38*Curves!B38&gt;=0%,-E38*Curves!B38+Curves!B38,Curves!B38)</f>
        <v>1.7740795742266769E-2</v>
      </c>
      <c r="H38" s="85">
        <f t="shared" si="1"/>
        <v>1.0000000000000002E-2</v>
      </c>
      <c r="I38" s="88">
        <f t="shared" si="2"/>
        <v>6.6715435924820758E-3</v>
      </c>
      <c r="K38" s="93">
        <f t="shared" si="3"/>
        <v>2.1128207602694626E-2</v>
      </c>
      <c r="M38" s="81">
        <f t="shared" si="4"/>
        <v>2.1128207602694626E-2</v>
      </c>
      <c r="O38" s="43"/>
      <c r="P38" s="119">
        <v>2.4412339334748845E-2</v>
      </c>
      <c r="Q38" s="119">
        <v>2.1128207602694626E-2</v>
      </c>
      <c r="R38" s="109"/>
      <c r="S38" s="91"/>
      <c r="T38" s="91"/>
      <c r="V38" s="111"/>
      <c r="W38" s="114"/>
    </row>
    <row r="39" spans="1:23" x14ac:dyDescent="0.35">
      <c r="A39">
        <v>34</v>
      </c>
      <c r="B39" s="116">
        <f t="shared" si="5"/>
        <v>2.4597868718077009E-2</v>
      </c>
      <c r="C39" s="61">
        <v>0.248</v>
      </c>
      <c r="D39" s="61">
        <f>IF(C39*Curves!B39&gt;=1%,C39*Curves!B39+Curves!B39,Curves!B39+1%)</f>
        <v>3.4597868718077011E-2</v>
      </c>
      <c r="E39" s="61">
        <v>0.27199999999999996</v>
      </c>
      <c r="F39" s="61">
        <f>IF(E39*Curves!B39&gt;=0%,-E39*Curves!B39+Curves!B39,Curves!B39)</f>
        <v>1.7907248426760065E-2</v>
      </c>
      <c r="H39" s="85">
        <f t="shared" si="1"/>
        <v>1.0000000000000002E-2</v>
      </c>
      <c r="I39" s="88">
        <f t="shared" si="2"/>
        <v>6.6906202913169441E-3</v>
      </c>
      <c r="K39" s="93">
        <f t="shared" si="3"/>
        <v>2.0934531959482916E-2</v>
      </c>
      <c r="M39" s="81">
        <f t="shared" si="4"/>
        <v>2.0934531959482916E-2</v>
      </c>
      <c r="O39" s="43"/>
      <c r="P39" s="119">
        <v>2.4597868718077009E-2</v>
      </c>
      <c r="Q39" s="119">
        <v>2.0934531959482916E-2</v>
      </c>
      <c r="R39" s="109"/>
      <c r="S39" s="91"/>
      <c r="T39" s="91"/>
      <c r="V39" s="111"/>
      <c r="W39" s="114"/>
    </row>
    <row r="40" spans="1:23" x14ac:dyDescent="0.35">
      <c r="A40">
        <v>35</v>
      </c>
      <c r="B40" s="116">
        <f t="shared" si="5"/>
        <v>2.477995938030797E-2</v>
      </c>
      <c r="C40" s="61">
        <v>0.24714285714285716</v>
      </c>
      <c r="D40" s="61">
        <f>IF(C40*Curves!B40&gt;=1%,C40*Curves!B40+Curves!B40,Curves!B40+1%)</f>
        <v>3.4779959380307972E-2</v>
      </c>
      <c r="E40" s="61">
        <v>0.27071428571428569</v>
      </c>
      <c r="F40" s="61">
        <f>IF(E40*Curves!B40&gt;=0%,-E40*Curves!B40+Curves!B40,Curves!B40)</f>
        <v>1.8071670376638885E-2</v>
      </c>
      <c r="H40" s="85">
        <f t="shared" si="1"/>
        <v>1.0000000000000002E-2</v>
      </c>
      <c r="I40" s="88">
        <f t="shared" si="2"/>
        <v>6.7082890036690851E-3</v>
      </c>
      <c r="K40" s="93">
        <f t="shared" si="3"/>
        <v>2.0751957141467825E-2</v>
      </c>
      <c r="M40" s="81">
        <f t="shared" si="4"/>
        <v>2.0751957141467825E-2</v>
      </c>
      <c r="O40" s="43"/>
      <c r="P40" s="119">
        <v>2.477995938030797E-2</v>
      </c>
      <c r="Q40" s="119">
        <v>2.0751957141467825E-2</v>
      </c>
      <c r="R40" s="109"/>
      <c r="S40" s="91"/>
      <c r="T40" s="91"/>
      <c r="V40" s="111"/>
      <c r="W40" s="114"/>
    </row>
    <row r="41" spans="1:23" x14ac:dyDescent="0.35">
      <c r="A41">
        <v>36</v>
      </c>
      <c r="B41" s="116">
        <f t="shared" si="5"/>
        <v>2.4958116488632109E-2</v>
      </c>
      <c r="C41" s="61">
        <v>0.2462857142857143</v>
      </c>
      <c r="D41" s="61">
        <f>IF(C41*Curves!B41&gt;=1%,C41*Curves!B41+Curves!B41,Curves!B41+1%)</f>
        <v>3.4958116488632111E-2</v>
      </c>
      <c r="E41" s="61">
        <v>0.26942857142857141</v>
      </c>
      <c r="F41" s="61">
        <f>IF(E41*Curves!B41&gt;=0%,-E41*Curves!B41+Curves!B41,Curves!B41)</f>
        <v>1.8233686817552087E-2</v>
      </c>
      <c r="H41" s="85">
        <f t="shared" si="1"/>
        <v>1.0000000000000002E-2</v>
      </c>
      <c r="I41" s="88">
        <f t="shared" si="2"/>
        <v>6.7244296710800219E-3</v>
      </c>
      <c r="K41" s="93">
        <f t="shared" si="3"/>
        <v>2.0579555348596346E-2</v>
      </c>
      <c r="M41" s="81">
        <f t="shared" si="4"/>
        <v>2.0579555348596346E-2</v>
      </c>
      <c r="O41" s="43"/>
      <c r="P41" s="119">
        <v>2.4958116488632109E-2</v>
      </c>
      <c r="Q41" s="119">
        <v>2.0579555348596346E-2</v>
      </c>
      <c r="R41" s="109"/>
      <c r="S41" s="91"/>
      <c r="T41" s="91"/>
      <c r="V41" s="111"/>
      <c r="W41" s="114"/>
    </row>
    <row r="42" spans="1:23" x14ac:dyDescent="0.35">
      <c r="A42">
        <v>37</v>
      </c>
      <c r="B42" s="116">
        <f t="shared" si="5"/>
        <v>2.5131986413468699E-2</v>
      </c>
      <c r="C42" s="61">
        <v>0.24542857142857144</v>
      </c>
      <c r="D42" s="61">
        <f>IF(C42*Curves!B42&gt;=1%,C42*Curves!B42+Curves!B42,Curves!B42+1%)</f>
        <v>3.5131986413468701E-2</v>
      </c>
      <c r="E42" s="61">
        <v>0.26814285714285713</v>
      </c>
      <c r="F42" s="61">
        <f>IF(E42*Curves!B42&gt;=0%,-E42*Curves!B42+Curves!B42,Curves!B42)</f>
        <v>1.8393023770885735E-2</v>
      </c>
      <c r="H42" s="85">
        <f t="shared" si="1"/>
        <v>1.0000000000000002E-2</v>
      </c>
      <c r="I42" s="88">
        <f t="shared" si="2"/>
        <v>6.7389626425829637E-3</v>
      </c>
      <c r="K42" s="93">
        <f t="shared" si="3"/>
        <v>2.0416499371368024E-2</v>
      </c>
      <c r="M42" s="81">
        <f t="shared" si="4"/>
        <v>2.0416499371368024E-2</v>
      </c>
      <c r="O42" s="43"/>
      <c r="P42" s="119">
        <v>2.5131986413468699E-2</v>
      </c>
      <c r="Q42" s="119">
        <v>2.0416499371368024E-2</v>
      </c>
      <c r="R42" s="109"/>
      <c r="S42" s="91"/>
      <c r="T42" s="91"/>
      <c r="V42" s="111"/>
      <c r="W42" s="114"/>
    </row>
    <row r="43" spans="1:23" x14ac:dyDescent="0.35">
      <c r="A43">
        <v>38</v>
      </c>
      <c r="B43" s="116">
        <f t="shared" si="5"/>
        <v>2.5301327825337783E-2</v>
      </c>
      <c r="C43" s="61">
        <v>0.24457142857142855</v>
      </c>
      <c r="D43" s="61">
        <f>IF(C43*Curves!B43&gt;=1%,C43*Curves!B43+Curves!B43,Curves!B43+1%)</f>
        <v>3.5301327825337785E-2</v>
      </c>
      <c r="E43" s="61">
        <v>0.26685714285714285</v>
      </c>
      <c r="F43" s="61">
        <f>IF(E43*Curves!B43&gt;=0%,-E43*Curves!B43+Curves!B43,Curves!B43)</f>
        <v>1.8549487771376216E-2</v>
      </c>
      <c r="H43" s="85">
        <f t="shared" si="1"/>
        <v>1.0000000000000002E-2</v>
      </c>
      <c r="I43" s="88">
        <f t="shared" si="2"/>
        <v>6.7518400539615664E-3</v>
      </c>
      <c r="K43" s="93">
        <f t="shared" si="3"/>
        <v>2.0262049318290121E-2</v>
      </c>
      <c r="M43" s="81">
        <f t="shared" si="4"/>
        <v>2.0262049318290121E-2</v>
      </c>
      <c r="O43" s="43"/>
      <c r="P43" s="119">
        <v>2.5301327825337783E-2</v>
      </c>
      <c r="Q43" s="119">
        <v>2.0262049318290121E-2</v>
      </c>
      <c r="R43" s="109"/>
      <c r="S43" s="91"/>
      <c r="T43" s="91"/>
      <c r="V43" s="111"/>
      <c r="W43" s="114"/>
    </row>
    <row r="44" spans="1:23" x14ac:dyDescent="0.35">
      <c r="A44">
        <v>39</v>
      </c>
      <c r="B44" s="116">
        <f t="shared" si="5"/>
        <v>2.5465988549791652E-2</v>
      </c>
      <c r="C44" s="61">
        <v>0.24371428571428569</v>
      </c>
      <c r="D44" s="61">
        <f>IF(C44*Curves!B44&gt;=1%,C44*Curves!B44+Curves!B44,Curves!B44+1%)</f>
        <v>3.5465988549791654E-2</v>
      </c>
      <c r="E44" s="61">
        <v>0.26557142857142857</v>
      </c>
      <c r="F44" s="61">
        <f>IF(E44*Curves!B44&gt;=0%,-E44*Curves!B44+Curves!B44,Curves!B44)</f>
        <v>1.8702949590639839E-2</v>
      </c>
      <c r="H44" s="85">
        <f t="shared" si="1"/>
        <v>1.0000000000000002E-2</v>
      </c>
      <c r="I44" s="88">
        <f t="shared" si="2"/>
        <v>6.7630389591518125E-3</v>
      </c>
      <c r="K44" s="93">
        <f t="shared" si="3"/>
        <v>2.0115541390810066E-2</v>
      </c>
      <c r="M44" s="81">
        <f t="shared" si="4"/>
        <v>2.0115541390810066E-2</v>
      </c>
      <c r="O44" s="43"/>
      <c r="P44" s="119">
        <v>2.5465988549791652E-2</v>
      </c>
      <c r="Q44" s="119">
        <v>2.0115541390810066E-2</v>
      </c>
      <c r="R44" s="109"/>
      <c r="S44" s="91"/>
      <c r="T44" s="91"/>
      <c r="V44" s="111"/>
      <c r="W44" s="114"/>
    </row>
    <row r="45" spans="1:23" x14ac:dyDescent="0.35">
      <c r="A45">
        <v>40</v>
      </c>
      <c r="B45" s="116">
        <f t="shared" si="5"/>
        <v>2.5625886986992974E-2</v>
      </c>
      <c r="C45" s="61">
        <v>0.24285714285714285</v>
      </c>
      <c r="D45" s="61">
        <f>IF(C45*Curves!B45&gt;=1%,C45*Curves!B45+Curves!B45,Curves!B45+1%)</f>
        <v>3.5625886986992976E-2</v>
      </c>
      <c r="E45" s="61">
        <v>0.26428571428571429</v>
      </c>
      <c r="F45" s="61">
        <f>IF(E45*Curves!B45&gt;=0%,-E45*Curves!B45+Curves!B45,Curves!B45)</f>
        <v>1.8853331140430543E-2</v>
      </c>
      <c r="H45" s="85">
        <f t="shared" si="1"/>
        <v>1.0000000000000002E-2</v>
      </c>
      <c r="I45" s="88">
        <f t="shared" si="2"/>
        <v>6.7725558465624308E-3</v>
      </c>
      <c r="K45" s="93">
        <f t="shared" si="3"/>
        <v>1.9976378346470369E-2</v>
      </c>
      <c r="M45" s="81">
        <f t="shared" si="4"/>
        <v>1.9976378346470369E-2</v>
      </c>
      <c r="O45" s="43"/>
      <c r="P45" s="119">
        <v>2.5625886986992974E-2</v>
      </c>
      <c r="Q45" s="119">
        <v>1.9976378346470369E-2</v>
      </c>
      <c r="R45" s="109"/>
      <c r="S45" s="91"/>
      <c r="T45" s="91"/>
      <c r="V45" s="111"/>
      <c r="W45" s="114"/>
    </row>
    <row r="46" spans="1:23" x14ac:dyDescent="0.35">
      <c r="A46">
        <v>41</v>
      </c>
      <c r="B46" s="116">
        <f t="shared" si="5"/>
        <v>2.5780997165408381E-2</v>
      </c>
      <c r="C46" s="61">
        <v>0.24199999999999999</v>
      </c>
      <c r="D46" s="61">
        <f>IF(C46*Curves!B46&gt;=1%,C46*Curves!B46+Curves!B46,Curves!B46+1%)</f>
        <v>3.5780997165408383E-2</v>
      </c>
      <c r="E46" s="61">
        <v>0.26300000000000001</v>
      </c>
      <c r="F46" s="61">
        <f>IF(E46*Curves!B46&gt;=0%,-E46*Curves!B46+Curves!B46,Curves!B46)</f>
        <v>1.9000594910905978E-2</v>
      </c>
      <c r="H46" s="85">
        <f t="shared" si="1"/>
        <v>1.0000000000000002E-2</v>
      </c>
      <c r="I46" s="88">
        <f t="shared" si="2"/>
        <v>6.7804022545024031E-3</v>
      </c>
      <c r="K46" s="93">
        <f t="shared" si="3"/>
        <v>1.9768865757961995E-2</v>
      </c>
      <c r="M46" s="81">
        <f t="shared" si="4"/>
        <v>1.9768865757961995E-2</v>
      </c>
      <c r="O46" s="43"/>
      <c r="P46" s="119">
        <v>2.5780997165408381E-2</v>
      </c>
      <c r="Q46" s="119">
        <v>1.9768865757961995E-2</v>
      </c>
      <c r="R46" s="109"/>
      <c r="S46" s="91"/>
      <c r="T46" s="91"/>
      <c r="V46" s="111"/>
      <c r="W46" s="114"/>
    </row>
    <row r="47" spans="1:23" x14ac:dyDescent="0.35">
      <c r="A47">
        <v>42</v>
      </c>
      <c r="B47" s="116">
        <f t="shared" si="5"/>
        <v>2.5931336700071306E-2</v>
      </c>
      <c r="C47" s="61">
        <v>0.24114285714285713</v>
      </c>
      <c r="D47" s="61">
        <f>IF(C47*Curves!B47&gt;=1%,C47*Curves!B47+Curves!B47,Curves!B47+1%)</f>
        <v>3.5931336700071308E-2</v>
      </c>
      <c r="E47" s="61">
        <v>0.26171428571428568</v>
      </c>
      <c r="F47" s="61">
        <f>IF(E47*Curves!B47&gt;=0%,-E47*Curves!B47+Curves!B47,Curves!B47)</f>
        <v>1.9144735437995504E-2</v>
      </c>
      <c r="H47" s="85">
        <f t="shared" si="1"/>
        <v>1.0000000000000002E-2</v>
      </c>
      <c r="I47" s="88">
        <f t="shared" si="2"/>
        <v>6.7866012620758018E-3</v>
      </c>
      <c r="K47" s="93">
        <f t="shared" si="3"/>
        <v>1.9571273971810799E-2</v>
      </c>
      <c r="M47" s="81">
        <f t="shared" si="4"/>
        <v>1.9571273971810799E-2</v>
      </c>
      <c r="O47" s="43"/>
      <c r="P47" s="119">
        <v>2.5931336700071306E-2</v>
      </c>
      <c r="Q47" s="119">
        <v>1.9571273971810799E-2</v>
      </c>
      <c r="R47" s="109"/>
      <c r="S47" s="91"/>
      <c r="T47" s="91"/>
      <c r="V47" s="111"/>
      <c r="W47" s="114"/>
    </row>
    <row r="48" spans="1:23" x14ac:dyDescent="0.35">
      <c r="A48">
        <v>43</v>
      </c>
      <c r="B48" s="116">
        <f t="shared" si="5"/>
        <v>2.6076957080552798E-2</v>
      </c>
      <c r="C48" s="61">
        <v>0.2402857142857143</v>
      </c>
      <c r="D48" s="61">
        <f>IF(C48*Curves!B48&gt;=1%,C48*Curves!B48+Curves!B48,Curves!B48+1%)</f>
        <v>3.60769570805528E-2</v>
      </c>
      <c r="E48" s="61">
        <v>0.2604285714285714</v>
      </c>
      <c r="F48" s="61">
        <f>IF(E48*Curves!B48&gt;=0%,-E48*Curves!B48+Curves!B48,Curves!B48)</f>
        <v>1.9285772400860261E-2</v>
      </c>
      <c r="H48" s="85">
        <f t="shared" si="1"/>
        <v>1.0000000000000002E-2</v>
      </c>
      <c r="I48" s="88">
        <f t="shared" si="2"/>
        <v>6.7911846796925371E-3</v>
      </c>
      <c r="K48" s="93">
        <f t="shared" si="3"/>
        <v>1.9382908157371981E-2</v>
      </c>
      <c r="M48" s="81">
        <f t="shared" si="4"/>
        <v>1.9382908157371981E-2</v>
      </c>
      <c r="O48" s="43"/>
      <c r="P48" s="119">
        <v>2.6076957080552798E-2</v>
      </c>
      <c r="Q48" s="119">
        <v>1.9382908157371981E-2</v>
      </c>
      <c r="R48" s="109"/>
      <c r="S48" s="91"/>
      <c r="T48" s="91"/>
      <c r="V48" s="111"/>
      <c r="W48" s="114"/>
    </row>
    <row r="49" spans="1:23" x14ac:dyDescent="0.35">
      <c r="A49">
        <v>44</v>
      </c>
      <c r="B49" s="116">
        <f t="shared" si="5"/>
        <v>2.6217935833511286E-2</v>
      </c>
      <c r="C49" s="61">
        <v>0.23942857142857144</v>
      </c>
      <c r="D49" s="61">
        <f>IF(C49*Curves!B49&gt;=1%,C49*Curves!B49+Curves!B49,Curves!B49+1%)</f>
        <v>3.6217935833511287E-2</v>
      </c>
      <c r="E49" s="61">
        <v>0.25914285714285712</v>
      </c>
      <c r="F49" s="61">
        <f>IF(E49*Curves!B49&gt;=0%,-E49*Curves!B49+Curves!B49,Curves!B49)</f>
        <v>1.9423745033227077E-2</v>
      </c>
      <c r="H49" s="85">
        <f t="shared" si="1"/>
        <v>1.0000000000000002E-2</v>
      </c>
      <c r="I49" s="88">
        <f t="shared" si="2"/>
        <v>6.794190800284209E-3</v>
      </c>
      <c r="K49" s="93">
        <f t="shared" si="3"/>
        <v>1.9203136889270445E-2</v>
      </c>
      <c r="M49" s="81">
        <f t="shared" si="4"/>
        <v>1.9203136889270445E-2</v>
      </c>
      <c r="O49" s="43"/>
      <c r="P49" s="119">
        <v>2.6217935833511286E-2</v>
      </c>
      <c r="Q49" s="119">
        <v>1.9203136889270445E-2</v>
      </c>
      <c r="R49" s="109"/>
      <c r="S49" s="91"/>
      <c r="T49" s="91"/>
      <c r="V49" s="111"/>
      <c r="W49" s="114"/>
    </row>
    <row r="50" spans="1:23" x14ac:dyDescent="0.35">
      <c r="A50">
        <v>45</v>
      </c>
      <c r="B50" s="116">
        <f t="shared" si="5"/>
        <v>2.6354370197896548E-2</v>
      </c>
      <c r="C50" s="61">
        <v>0.23857142857142857</v>
      </c>
      <c r="D50" s="61">
        <f>IF(C50*Curves!B50&gt;=1%,C50*Curves!B50+Curves!B50,Curves!B50+1%)</f>
        <v>3.635437019789655E-2</v>
      </c>
      <c r="E50" s="61">
        <v>0.25785714285714284</v>
      </c>
      <c r="F50" s="61">
        <f>IF(E50*Curves!B50&gt;=0%,-E50*Curves!B50+Curves!B50,Curves!B50)</f>
        <v>1.9558707596867508E-2</v>
      </c>
      <c r="H50" s="85">
        <f t="shared" si="1"/>
        <v>1.0000000000000002E-2</v>
      </c>
      <c r="I50" s="88">
        <f t="shared" si="2"/>
        <v>6.79566260102904E-3</v>
      </c>
      <c r="K50" s="93">
        <f t="shared" si="3"/>
        <v>1.9031385076357044E-2</v>
      </c>
      <c r="M50" s="81">
        <f t="shared" si="4"/>
        <v>1.9031385076357044E-2</v>
      </c>
      <c r="O50" s="43"/>
      <c r="P50" s="119">
        <v>2.6354370197896548E-2</v>
      </c>
      <c r="Q50" s="119">
        <v>1.9031385076357044E-2</v>
      </c>
      <c r="R50" s="109"/>
      <c r="S50" s="91"/>
      <c r="T50" s="91"/>
      <c r="V50" s="111"/>
      <c r="W50" s="114"/>
    </row>
    <row r="51" spans="1:23" x14ac:dyDescent="0.35">
      <c r="A51">
        <v>46</v>
      </c>
      <c r="B51" s="116">
        <f t="shared" si="5"/>
        <v>2.648637202382198E-2</v>
      </c>
      <c r="C51" s="61">
        <v>0.23771428571428571</v>
      </c>
      <c r="D51" s="61">
        <f>IF(C51*Curves!B51&gt;=1%,C51*Curves!B51+Curves!B51,Curves!B51+1%)</f>
        <v>3.6486372023821982E-2</v>
      </c>
      <c r="E51" s="61">
        <v>0.25657142857142856</v>
      </c>
      <c r="F51" s="61">
        <f>IF(E51*Curves!B51&gt;=0%,-E51*Curves!B51+Curves!B51,Curves!B51)</f>
        <v>1.9690725715995654E-2</v>
      </c>
      <c r="H51" s="85">
        <f t="shared" si="1"/>
        <v>1.0000000000000002E-2</v>
      </c>
      <c r="I51" s="88">
        <f t="shared" si="2"/>
        <v>6.7956463078263259E-3</v>
      </c>
      <c r="K51" s="93">
        <f t="shared" si="3"/>
        <v>1.8867127816303952E-2</v>
      </c>
      <c r="M51" s="81">
        <f t="shared" si="4"/>
        <v>1.8867127816303952E-2</v>
      </c>
      <c r="O51" s="43"/>
      <c r="P51" s="119">
        <v>2.648637202382198E-2</v>
      </c>
      <c r="Q51" s="119">
        <v>1.8867127816303952E-2</v>
      </c>
      <c r="R51" s="109"/>
      <c r="S51" s="91"/>
      <c r="T51" s="91"/>
      <c r="V51" s="111"/>
      <c r="W51" s="114"/>
    </row>
    <row r="52" spans="1:23" x14ac:dyDescent="0.35">
      <c r="A52">
        <v>47</v>
      </c>
      <c r="B52" s="116">
        <f t="shared" si="5"/>
        <v>2.6614063663474408E-2</v>
      </c>
      <c r="C52" s="61">
        <v>0.23685714285714288</v>
      </c>
      <c r="D52" s="61">
        <f>IF(C52*Curves!B52&gt;=1%,C52*Curves!B52+Curves!B52,Curves!B52+1%)</f>
        <v>3.661406366347441E-2</v>
      </c>
      <c r="E52" s="61">
        <v>0.25528571428571428</v>
      </c>
      <c r="F52" s="61">
        <f>IF(E52*Curves!B52&gt;=0%,-E52*Curves!B52+Curves!B52,Curves!B52)</f>
        <v>1.9819873411098868E-2</v>
      </c>
      <c r="H52" s="85">
        <f t="shared" si="1"/>
        <v>1.0000000000000002E-2</v>
      </c>
      <c r="I52" s="88">
        <f t="shared" si="2"/>
        <v>6.7941902523755392E-3</v>
      </c>
      <c r="K52" s="93">
        <f t="shared" si="3"/>
        <v>1.870988503748805E-2</v>
      </c>
      <c r="M52" s="81">
        <f t="shared" si="4"/>
        <v>1.870988503748805E-2</v>
      </c>
      <c r="O52" s="43"/>
      <c r="P52" s="119">
        <v>2.6614063663474408E-2</v>
      </c>
      <c r="Q52" s="119">
        <v>1.870988503748805E-2</v>
      </c>
      <c r="R52" s="109"/>
      <c r="S52" s="91"/>
      <c r="T52" s="91"/>
      <c r="V52" s="111"/>
      <c r="W52" s="114"/>
    </row>
    <row r="53" spans="1:23" x14ac:dyDescent="0.35">
      <c r="A53">
        <v>48</v>
      </c>
      <c r="B53" s="116">
        <f t="shared" si="5"/>
        <v>2.6737574667764497E-2</v>
      </c>
      <c r="C53" s="61">
        <v>0.23600000000000002</v>
      </c>
      <c r="D53" s="61">
        <f>IF(C53*Curves!B53&gt;=1%,C53*Curves!B53+Curves!B53,Curves!B53+1%)</f>
        <v>3.6737574667764498E-2</v>
      </c>
      <c r="E53" s="61">
        <v>0.254</v>
      </c>
      <c r="F53" s="61">
        <f>IF(E53*Curves!B53&gt;=0%,-E53*Curves!B53+Curves!B53,Curves!B53)</f>
        <v>1.9946230702152314E-2</v>
      </c>
      <c r="H53" s="85">
        <f t="shared" si="1"/>
        <v>1.0000000000000002E-2</v>
      </c>
      <c r="I53" s="88">
        <f t="shared" si="2"/>
        <v>6.7913439656121823E-3</v>
      </c>
      <c r="K53" s="93">
        <f t="shared" si="3"/>
        <v>1.8559216812957358E-2</v>
      </c>
      <c r="M53" s="81">
        <f t="shared" si="4"/>
        <v>1.8559216812957358E-2</v>
      </c>
      <c r="O53" s="43"/>
      <c r="P53" s="119">
        <v>2.6737574667764497E-2</v>
      </c>
      <c r="Q53" s="119">
        <v>1.8559216812957358E-2</v>
      </c>
      <c r="R53" s="109"/>
      <c r="S53" s="91"/>
      <c r="T53" s="91"/>
      <c r="V53" s="111"/>
      <c r="W53" s="114"/>
    </row>
    <row r="54" spans="1:23" x14ac:dyDescent="0.35">
      <c r="A54">
        <v>49</v>
      </c>
      <c r="B54" s="116">
        <f t="shared" si="5"/>
        <v>2.6857039138377337E-2</v>
      </c>
      <c r="C54" s="61">
        <v>0.23514285714285713</v>
      </c>
      <c r="D54" s="61">
        <f>IF(C54*Curves!B54&gt;=1%,C54*Curves!B54+Curves!B54,Curves!B54+1%)</f>
        <v>3.6857039138377339E-2</v>
      </c>
      <c r="E54" s="61">
        <v>0.25271428571428572</v>
      </c>
      <c r="F54" s="61">
        <f>IF(E54*Curves!B54&gt;=0%,-E54*Curves!B54+Curves!B54,Curves!B54)</f>
        <v>2.0069881676121691E-2</v>
      </c>
      <c r="H54" s="85">
        <f t="shared" si="1"/>
        <v>1.0000000000000002E-2</v>
      </c>
      <c r="I54" s="88">
        <f t="shared" si="2"/>
        <v>6.7871574622556455E-3</v>
      </c>
      <c r="K54" s="93">
        <f t="shared" si="3"/>
        <v>1.8414719250138933E-2</v>
      </c>
      <c r="M54" s="81">
        <f t="shared" si="4"/>
        <v>1.8414719250138933E-2</v>
      </c>
      <c r="O54" s="43"/>
      <c r="P54" s="119">
        <v>2.6857039138377337E-2</v>
      </c>
      <c r="Q54" s="119">
        <v>1.8414719250138933E-2</v>
      </c>
      <c r="R54" s="109"/>
      <c r="S54" s="91"/>
      <c r="T54" s="91"/>
      <c r="V54" s="111"/>
      <c r="W54" s="114"/>
    </row>
    <row r="55" spans="1:23" x14ac:dyDescent="0.35">
      <c r="A55">
        <v>50</v>
      </c>
      <c r="B55" s="116">
        <f t="shared" si="5"/>
        <v>2.6972593613558526E-2</v>
      </c>
      <c r="C55" s="61">
        <v>0.23428571428571426</v>
      </c>
      <c r="D55" s="61">
        <f>IF(C55*Curves!B55&gt;=1%,C55*Curves!B55+Curves!B55,Curves!B55+1%)</f>
        <v>3.6972593613558528E-2</v>
      </c>
      <c r="E55" s="61">
        <v>0.25142857142857145</v>
      </c>
      <c r="F55" s="61">
        <f>IF(E55*Curves!B55&gt;=0%,-E55*Curves!B55+Curves!B55,Curves!B55)</f>
        <v>2.0190912933578095E-2</v>
      </c>
      <c r="H55" s="85">
        <f t="shared" si="1"/>
        <v>1.0000000000000002E-2</v>
      </c>
      <c r="I55" s="88">
        <f t="shared" si="2"/>
        <v>6.7816806799804313E-3</v>
      </c>
      <c r="K55" s="93">
        <f t="shared" si="3"/>
        <v>1.827602087542135E-2</v>
      </c>
      <c r="M55" s="81">
        <f t="shared" si="4"/>
        <v>1.827602087542135E-2</v>
      </c>
      <c r="O55" s="43"/>
      <c r="P55" s="119">
        <v>2.6972593613558526E-2</v>
      </c>
      <c r="Q55" s="119">
        <v>1.827602087542135E-2</v>
      </c>
      <c r="R55" s="109"/>
      <c r="S55" s="91"/>
      <c r="T55" s="91"/>
      <c r="V55" s="111"/>
      <c r="W55" s="114"/>
    </row>
    <row r="56" spans="1:23" x14ac:dyDescent="0.35">
      <c r="A56">
        <v>51</v>
      </c>
      <c r="B56" s="116">
        <f t="shared" si="5"/>
        <v>2.7084375388898074E-2</v>
      </c>
      <c r="C56" s="61">
        <v>0.23342857142857143</v>
      </c>
      <c r="D56" s="61">
        <f>IF(C56*Curves!B56&gt;=1%,C56*Curves!B56+Curves!B56,Curves!B56+1%)</f>
        <v>3.7084375388898076E-2</v>
      </c>
      <c r="E56" s="61">
        <v>0.25014285714285711</v>
      </c>
      <c r="F56" s="61">
        <f>IF(E56*Curves!B56&gt;=0%,-E56*Curves!B56+Curves!B56,Curves!B56)</f>
        <v>2.0309412345189428E-2</v>
      </c>
      <c r="H56" s="85">
        <f t="shared" si="1"/>
        <v>1.0000000000000002E-2</v>
      </c>
      <c r="I56" s="88">
        <f t="shared" si="2"/>
        <v>6.7749630437086462E-3</v>
      </c>
      <c r="K56" s="93">
        <f t="shared" si="3"/>
        <v>1.8142779445465163E-2</v>
      </c>
      <c r="M56" s="81">
        <f t="shared" si="4"/>
        <v>1.8142779445465163E-2</v>
      </c>
      <c r="O56" s="43"/>
      <c r="P56" s="119">
        <v>2.7084375388898074E-2</v>
      </c>
      <c r="Q56" s="119">
        <v>1.8142779445465163E-2</v>
      </c>
      <c r="R56" s="109"/>
      <c r="S56" s="91"/>
      <c r="T56" s="91"/>
      <c r="V56" s="111"/>
      <c r="W56" s="114"/>
    </row>
    <row r="57" spans="1:23" x14ac:dyDescent="0.35">
      <c r="A57">
        <v>52</v>
      </c>
      <c r="B57" s="116">
        <f t="shared" si="5"/>
        <v>2.7192521192790586E-2</v>
      </c>
      <c r="C57" s="61">
        <v>0.23257142857142857</v>
      </c>
      <c r="D57" s="61">
        <f>IF(C57*Curves!B57&gt;=1%,C57*Curves!B57+Curves!B57,Curves!B57+1%)</f>
        <v>3.7192521192790588E-2</v>
      </c>
      <c r="E57" s="61">
        <v>0.24885714285714286</v>
      </c>
      <c r="F57" s="61">
        <f>IF(E57*Curves!B57&gt;=0%,-E57*Curves!B57+Curves!B57,Curves!B57)</f>
        <v>2.0425468061670414E-2</v>
      </c>
      <c r="H57" s="85">
        <f t="shared" si="1"/>
        <v>1.0000000000000002E-2</v>
      </c>
      <c r="I57" s="88">
        <f t="shared" si="2"/>
        <v>6.7670531311201723E-3</v>
      </c>
      <c r="K57" s="93">
        <f t="shared" si="3"/>
        <v>1.8014679127613009E-2</v>
      </c>
      <c r="M57" s="81">
        <f t="shared" si="4"/>
        <v>1.8014679127613009E-2</v>
      </c>
      <c r="O57" s="43"/>
      <c r="P57" s="119">
        <v>2.7192521192790586E-2</v>
      </c>
      <c r="Q57" s="119">
        <v>1.8014679127613009E-2</v>
      </c>
      <c r="R57" s="109"/>
      <c r="S57" s="91"/>
      <c r="T57" s="91"/>
      <c r="V57" s="111"/>
      <c r="W57" s="114"/>
    </row>
    <row r="58" spans="1:23" x14ac:dyDescent="0.35">
      <c r="A58">
        <v>53</v>
      </c>
      <c r="B58" s="116">
        <f t="shared" si="5"/>
        <v>2.7297166151086127E-2</v>
      </c>
      <c r="C58" s="61">
        <v>0.23171428571428571</v>
      </c>
      <c r="D58" s="61">
        <f>IF(C58*Curves!B58&gt;=1%,C58*Curves!B58+Curves!B58,Curves!B58+1%)</f>
        <v>3.7297166151086129E-2</v>
      </c>
      <c r="E58" s="61">
        <v>0.24757142857142855</v>
      </c>
      <c r="F58" s="61">
        <f>IF(E58*Curves!B58&gt;=0%,-E58*Curves!B58+Curves!B58,Curves!B58)</f>
        <v>2.053916773111009E-2</v>
      </c>
      <c r="H58" s="85">
        <f t="shared" si="1"/>
        <v>1.0000000000000002E-2</v>
      </c>
      <c r="I58" s="88">
        <f t="shared" si="2"/>
        <v>6.7579984199760378E-3</v>
      </c>
      <c r="K58" s="93">
        <f t="shared" si="3"/>
        <v>1.7891428000499365E-2</v>
      </c>
      <c r="M58" s="81">
        <f t="shared" si="4"/>
        <v>1.7891428000499365E-2</v>
      </c>
      <c r="O58" s="43"/>
      <c r="P58" s="119">
        <v>2.7297166151086127E-2</v>
      </c>
      <c r="Q58" s="119">
        <v>1.7891428000499365E-2</v>
      </c>
      <c r="R58" s="109"/>
      <c r="S58" s="91"/>
      <c r="T58" s="91"/>
      <c r="V58" s="111"/>
      <c r="W58" s="114"/>
    </row>
    <row r="59" spans="1:23" x14ac:dyDescent="0.35">
      <c r="A59">
        <v>54</v>
      </c>
      <c r="B59" s="116">
        <f t="shared" si="5"/>
        <v>2.7398442987442095E-2</v>
      </c>
      <c r="C59" s="61">
        <v>0.23085714285714284</v>
      </c>
      <c r="D59" s="61">
        <f>IF(C59*Curves!B59&gt;=1%,C59*Curves!B59+Curves!B59,Curves!B59+1%)</f>
        <v>3.7398442987442097E-2</v>
      </c>
      <c r="E59" s="61">
        <v>0.24628571428571427</v>
      </c>
      <c r="F59" s="61">
        <f>IF(E59*Curves!B59&gt;=0%,-E59*Curves!B59+Curves!B59,Curves!B59)</f>
        <v>2.06505978859635E-2</v>
      </c>
      <c r="H59" s="85">
        <f t="shared" si="1"/>
        <v>1.0000000000000002E-2</v>
      </c>
      <c r="I59" s="88">
        <f t="shared" si="2"/>
        <v>6.7478451014785952E-3</v>
      </c>
      <c r="K59" s="93">
        <f t="shared" si="3"/>
        <v>1.7772755833224574E-2</v>
      </c>
      <c r="M59" s="81">
        <f t="shared" si="4"/>
        <v>1.7772755833224574E-2</v>
      </c>
      <c r="O59" s="43"/>
      <c r="P59" s="119">
        <v>2.7398442987442095E-2</v>
      </c>
      <c r="Q59" s="119">
        <v>1.7772755833224574E-2</v>
      </c>
      <c r="R59" s="109"/>
      <c r="S59" s="91"/>
      <c r="T59" s="91"/>
      <c r="V59" s="111"/>
      <c r="W59" s="114"/>
    </row>
    <row r="60" spans="1:23" x14ac:dyDescent="0.35">
      <c r="A60">
        <v>55</v>
      </c>
      <c r="B60" s="116">
        <f t="shared" si="5"/>
        <v>2.7496481415607565E-2</v>
      </c>
      <c r="C60" s="61">
        <v>0.23</v>
      </c>
      <c r="D60" s="61">
        <f>IF(C60*Curves!B60&gt;=1%,C60*Curves!B60+Curves!B60,Curves!B60+1%)</f>
        <v>3.7496481415607567E-2</v>
      </c>
      <c r="E60" s="61">
        <v>0.245</v>
      </c>
      <c r="F60" s="61">
        <f>IF(E60*Curves!B60&gt;=0%,-E60*Curves!B60+Curves!B60,Curves!B60)</f>
        <v>2.0759843468783713E-2</v>
      </c>
      <c r="H60" s="85">
        <f t="shared" si="1"/>
        <v>1.0000000000000002E-2</v>
      </c>
      <c r="I60" s="88">
        <f t="shared" si="2"/>
        <v>6.7366379468238521E-3</v>
      </c>
      <c r="K60" s="93">
        <f t="shared" si="3"/>
        <v>1.7658412107532495E-2</v>
      </c>
      <c r="M60" s="81">
        <f t="shared" si="4"/>
        <v>1.7658412107532495E-2</v>
      </c>
      <c r="O60" s="43"/>
      <c r="P60" s="119">
        <v>2.7496481415607565E-2</v>
      </c>
      <c r="Q60" s="119">
        <v>1.7658412107532495E-2</v>
      </c>
      <c r="R60" s="109"/>
      <c r="S60" s="91"/>
      <c r="T60" s="91"/>
      <c r="V60" s="111"/>
      <c r="W60" s="114"/>
    </row>
    <row r="61" spans="1:23" x14ac:dyDescent="0.35">
      <c r="A61">
        <v>56</v>
      </c>
      <c r="B61" s="116">
        <f t="shared" si="5"/>
        <v>2.7591407687771019E-2</v>
      </c>
      <c r="C61" s="61">
        <v>0.22914285714285715</v>
      </c>
      <c r="D61" s="61">
        <f>IF(C61*Curves!B61&gt;=1%,C61*Curves!B61+Curves!B61,Curves!B61+1%)</f>
        <v>3.7591407687771021E-2</v>
      </c>
      <c r="E61" s="61">
        <v>0.24371428571428572</v>
      </c>
      <c r="F61" s="61">
        <f>IF(E61*Curves!B61&gt;=0%,-E61*Curves!B61+Curves!B61,Curves!B61)</f>
        <v>2.0866987471294254E-2</v>
      </c>
      <c r="H61" s="85">
        <f t="shared" si="1"/>
        <v>1.0000000000000002E-2</v>
      </c>
      <c r="I61" s="88">
        <f t="shared" si="2"/>
        <v>6.7244202164767654E-3</v>
      </c>
      <c r="K61" s="93">
        <f t="shared" si="3"/>
        <v>1.7548164252526144E-2</v>
      </c>
      <c r="M61" s="81">
        <f t="shared" si="4"/>
        <v>1.7548164252526144E-2</v>
      </c>
      <c r="O61" s="43"/>
      <c r="P61" s="119">
        <v>2.7591407687771019E-2</v>
      </c>
      <c r="Q61" s="119">
        <v>1.7548164252526144E-2</v>
      </c>
      <c r="R61" s="109"/>
      <c r="S61" s="91"/>
      <c r="T61" s="91"/>
      <c r="V61" s="111"/>
      <c r="W61" s="114"/>
    </row>
    <row r="62" spans="1:23" x14ac:dyDescent="0.35">
      <c r="A62">
        <v>57</v>
      </c>
      <c r="B62" s="116">
        <f t="shared" si="5"/>
        <v>2.7683344269554544E-2</v>
      </c>
      <c r="C62" s="61">
        <v>0.22828571428571429</v>
      </c>
      <c r="D62" s="61">
        <f>IF(C62*Curves!B62&gt;=1%,C62*Curves!B62+Curves!B62,Curves!B62+1%)</f>
        <v>3.7683344269554546E-2</v>
      </c>
      <c r="E62" s="61">
        <v>0.24242857142857144</v>
      </c>
      <c r="F62" s="61">
        <f>IF(E62*Curves!B62&gt;=0%,-E62*Curves!B62+Curves!B62,Curves!B62)</f>
        <v>2.0972110665921105E-2</v>
      </c>
      <c r="H62" s="85">
        <f t="shared" si="1"/>
        <v>1.0000000000000002E-2</v>
      </c>
      <c r="I62" s="88">
        <f t="shared" si="2"/>
        <v>6.7112336036334388E-3</v>
      </c>
      <c r="K62" s="93">
        <f t="shared" si="3"/>
        <v>1.7441796065744253E-2</v>
      </c>
      <c r="M62" s="81">
        <f t="shared" si="4"/>
        <v>1.7441796065744253E-2</v>
      </c>
      <c r="O62" s="43"/>
      <c r="P62" s="119">
        <v>2.7683344269554544E-2</v>
      </c>
      <c r="Q62" s="119">
        <v>1.7441796065744253E-2</v>
      </c>
      <c r="R62" s="109"/>
      <c r="S62" s="91"/>
      <c r="T62" s="91"/>
      <c r="V62" s="111"/>
      <c r="W62" s="114"/>
    </row>
    <row r="63" spans="1:23" x14ac:dyDescent="0.35">
      <c r="A63">
        <v>58</v>
      </c>
      <c r="B63" s="116">
        <f t="shared" si="5"/>
        <v>2.7772409617492722E-2</v>
      </c>
      <c r="C63" s="61">
        <v>0.22742857142857142</v>
      </c>
      <c r="D63" s="61">
        <f>IF(C63*Curves!B63&gt;=1%,C63*Curves!B63+Curves!B63,Curves!B63+1%)</f>
        <v>3.7772409617492723E-2</v>
      </c>
      <c r="E63" s="61">
        <v>0.24114285714285716</v>
      </c>
      <c r="F63" s="61">
        <f>IF(E63*Curves!B63&gt;=0%,-E63*Curves!B63+Curves!B63,Curves!B63)</f>
        <v>2.1075291412588761E-2</v>
      </c>
      <c r="H63" s="85">
        <f t="shared" si="1"/>
        <v>1.0000000000000002E-2</v>
      </c>
      <c r="I63" s="88">
        <f t="shared" si="2"/>
        <v>6.6971182049039603E-3</v>
      </c>
      <c r="K63" s="93">
        <f t="shared" si="3"/>
        <v>1.7339106298042806E-2</v>
      </c>
      <c r="M63" s="81">
        <f t="shared" si="4"/>
        <v>1.7339106298042806E-2</v>
      </c>
      <c r="O63" s="43"/>
      <c r="P63" s="119">
        <v>2.7772409617492722E-2</v>
      </c>
      <c r="Q63" s="119">
        <v>1.7339106298042806E-2</v>
      </c>
      <c r="R63" s="109"/>
      <c r="S63" s="91"/>
      <c r="T63" s="91"/>
      <c r="V63" s="111"/>
      <c r="W63" s="114"/>
    </row>
    <row r="64" spans="1:23" x14ac:dyDescent="0.35">
      <c r="A64">
        <v>59</v>
      </c>
      <c r="B64" s="116">
        <f t="shared" si="5"/>
        <v>2.785871803914608E-2</v>
      </c>
      <c r="C64" s="61">
        <v>0.22657142857142859</v>
      </c>
      <c r="D64" s="61">
        <f>IF(C64*Curves!B64&gt;=1%,C64*Curves!B64+Curves!B64,Curves!B64+1%)</f>
        <v>3.7858718039146082E-2</v>
      </c>
      <c r="E64" s="61">
        <v>0.23985714285714285</v>
      </c>
      <c r="F64" s="61">
        <f>IF(E64*Curves!B64&gt;=0%,-E64*Curves!B64+Curves!B64,Curves!B64)</f>
        <v>2.1176605526613757E-2</v>
      </c>
      <c r="H64" s="85">
        <f t="shared" si="1"/>
        <v>1.0000000000000002E-2</v>
      </c>
      <c r="I64" s="88">
        <f t="shared" si="2"/>
        <v>6.6821125125323226E-3</v>
      </c>
      <c r="K64" s="93">
        <f t="shared" si="3"/>
        <v>1.7239907382792241E-2</v>
      </c>
      <c r="M64" s="81">
        <f t="shared" si="4"/>
        <v>1.7239907382792241E-2</v>
      </c>
      <c r="O64" s="43"/>
      <c r="P64" s="119">
        <v>2.785871803914608E-2</v>
      </c>
      <c r="Q64" s="119">
        <v>1.7239907382792241E-2</v>
      </c>
      <c r="R64" s="109"/>
      <c r="S64" s="91"/>
      <c r="T64" s="91"/>
      <c r="V64" s="111"/>
      <c r="W64" s="114"/>
    </row>
    <row r="65" spans="1:23" x14ac:dyDescent="0.35">
      <c r="A65">
        <v>60</v>
      </c>
      <c r="B65" s="116">
        <f t="shared" si="5"/>
        <v>2.794237961953594E-2</v>
      </c>
      <c r="C65" s="61">
        <v>0.2257142857142857</v>
      </c>
      <c r="D65" s="61">
        <f>IF(C65*Curves!B65&gt;=1%,C65*Curves!B65+Curves!B65,Curves!B65+1%)</f>
        <v>3.7942379619535942E-2</v>
      </c>
      <c r="E65" s="61">
        <v>0.23857142857142857</v>
      </c>
      <c r="F65" s="61">
        <f>IF(E65*Curves!B65&gt;=0%,-E65*Curves!B65+Curves!B65,Curves!B65)</f>
        <v>2.127612619601808E-2</v>
      </c>
      <c r="H65" s="85">
        <f t="shared" si="1"/>
        <v>1.0000000000000002E-2</v>
      </c>
      <c r="I65" s="88">
        <f t="shared" si="2"/>
        <v>6.6662534235178601E-3</v>
      </c>
      <c r="K65" s="93">
        <f t="shared" si="3"/>
        <v>1.7144024292506943E-2</v>
      </c>
      <c r="M65" s="81">
        <f t="shared" si="4"/>
        <v>1.7144024292506943E-2</v>
      </c>
      <c r="O65" s="43"/>
      <c r="P65" s="119">
        <v>2.794237961953594E-2</v>
      </c>
      <c r="Q65" s="119">
        <v>1.7144024292506943E-2</v>
      </c>
      <c r="R65" s="109"/>
      <c r="S65" s="91"/>
      <c r="T65" s="91"/>
      <c r="V65" s="111"/>
      <c r="W65" s="114"/>
    </row>
    <row r="66" spans="1:23" x14ac:dyDescent="0.35">
      <c r="A66">
        <v>61</v>
      </c>
      <c r="B66" s="116">
        <f t="shared" si="5"/>
        <v>2.8023500200488716E-2</v>
      </c>
      <c r="C66" s="61">
        <v>0.22485714285714287</v>
      </c>
      <c r="D66" s="61">
        <f>IF(C66*Curves!B66&gt;=1%,C66*Curves!B66+Curves!B66,Curves!B66+1%)</f>
        <v>3.8023500200488718E-2</v>
      </c>
      <c r="E66" s="61">
        <v>0.23728571428571429</v>
      </c>
      <c r="F66" s="61">
        <f>IF(E66*Curves!B66&gt;=0%,-E66*Curves!B66+Curves!B66,Curves!B66)</f>
        <v>2.1373923938629892E-2</v>
      </c>
      <c r="H66" s="85">
        <f t="shared" si="1"/>
        <v>1.0000000000000002E-2</v>
      </c>
      <c r="I66" s="88">
        <f t="shared" si="2"/>
        <v>6.6495762618588236E-3</v>
      </c>
      <c r="K66" s="93">
        <f t="shared" si="3"/>
        <v>1.7051293508243415E-2</v>
      </c>
      <c r="M66" s="81">
        <f t="shared" si="4"/>
        <v>1.7051293508243415E-2</v>
      </c>
      <c r="O66" s="43"/>
      <c r="P66" s="119">
        <v>2.8023500200488716E-2</v>
      </c>
      <c r="Q66" s="119">
        <v>1.7051293508243415E-2</v>
      </c>
      <c r="R66" s="109"/>
      <c r="S66" s="91"/>
      <c r="T66" s="91"/>
      <c r="V66" s="111"/>
      <c r="W66" s="114"/>
    </row>
    <row r="67" spans="1:23" x14ac:dyDescent="0.35">
      <c r="A67">
        <v>62</v>
      </c>
      <c r="B67" s="116">
        <f t="shared" si="5"/>
        <v>2.8102181401871151E-2</v>
      </c>
      <c r="C67" s="61">
        <v>0.22399999999999998</v>
      </c>
      <c r="D67" s="61">
        <f>IF(C67*Curves!B67&gt;=1%,C67*Curves!B67+Curves!B67,Curves!B67+1%)</f>
        <v>3.8102181401871153E-2</v>
      </c>
      <c r="E67" s="61">
        <v>0.23599999999999999</v>
      </c>
      <c r="F67" s="61">
        <f>IF(E67*Curves!B67&gt;=0%,-E67*Curves!B67+Curves!B67,Curves!B67)</f>
        <v>2.1470066591029562E-2</v>
      </c>
      <c r="H67" s="85">
        <f t="shared" si="1"/>
        <v>1.0000000000000002E-2</v>
      </c>
      <c r="I67" s="88">
        <f t="shared" si="2"/>
        <v>6.6321148108415898E-3</v>
      </c>
      <c r="K67" s="93">
        <f t="shared" si="3"/>
        <v>1.6961562089002014E-2</v>
      </c>
      <c r="M67" s="81">
        <f t="shared" si="4"/>
        <v>1.6961562089002014E-2</v>
      </c>
      <c r="O67" s="43"/>
      <c r="P67" s="119">
        <v>2.8102181401871151E-2</v>
      </c>
      <c r="Q67" s="119">
        <v>1.6961562089002014E-2</v>
      </c>
      <c r="R67" s="109"/>
      <c r="S67" s="91"/>
      <c r="T67" s="91"/>
      <c r="V67" s="111"/>
      <c r="W67" s="114"/>
    </row>
    <row r="68" spans="1:23" x14ac:dyDescent="0.35">
      <c r="A68">
        <v>63</v>
      </c>
      <c r="B68" s="116">
        <f t="shared" si="5"/>
        <v>2.8178520675669505E-2</v>
      </c>
      <c r="C68" s="61">
        <v>0.22314285714285714</v>
      </c>
      <c r="D68" s="61">
        <f>IF(C68*Curves!B68&gt;=1%,C68*Curves!B68+Curves!B68,Curves!B68+1%)</f>
        <v>3.8178520675669507E-2</v>
      </c>
      <c r="E68" s="61">
        <v>0.23471428571428571</v>
      </c>
      <c r="F68" s="61">
        <f>IF(E68*Curves!B68&gt;=0%,-E68*Curves!B68+Curves!B68,Curves!B68)</f>
        <v>2.1564619322794507E-2</v>
      </c>
      <c r="H68" s="85">
        <f t="shared" si="1"/>
        <v>1.0000000000000002E-2</v>
      </c>
      <c r="I68" s="88">
        <f t="shared" si="2"/>
        <v>6.6139013528749985E-3</v>
      </c>
      <c r="K68" s="93">
        <f t="shared" si="3"/>
        <v>1.6874686829990271E-2</v>
      </c>
      <c r="M68" s="81">
        <f t="shared" si="4"/>
        <v>1.6874686829990271E-2</v>
      </c>
      <c r="O68" s="43"/>
      <c r="P68" s="119">
        <v>2.8178520675669505E-2</v>
      </c>
      <c r="Q68" s="119">
        <v>1.6874686829990271E-2</v>
      </c>
      <c r="R68" s="109"/>
      <c r="S68" s="91"/>
      <c r="T68" s="91"/>
      <c r="V68" s="111"/>
      <c r="W68" s="114"/>
    </row>
    <row r="69" spans="1:23" x14ac:dyDescent="0.35">
      <c r="A69">
        <v>64</v>
      </c>
      <c r="B69" s="116">
        <f t="shared" si="5"/>
        <v>2.8252611385487736E-2</v>
      </c>
      <c r="C69" s="61">
        <v>0.22228571428571428</v>
      </c>
      <c r="D69" s="61">
        <f>IF(C69*Curves!B69&gt;=1%,C69*Curves!B69+Curves!B69,Curves!B69+1%)</f>
        <v>3.8252611385487738E-2</v>
      </c>
      <c r="E69" s="61">
        <v>0.23342857142857143</v>
      </c>
      <c r="F69" s="61">
        <f>IF(E69*Curves!B69&gt;=0%,-E69*Curves!B69+Curves!B69,Curves!B69)</f>
        <v>2.1657644670646743E-2</v>
      </c>
      <c r="H69" s="85">
        <f t="shared" si="1"/>
        <v>1.0000000000000002E-2</v>
      </c>
      <c r="I69" s="88">
        <f t="shared" si="2"/>
        <v>6.5949667148409927E-3</v>
      </c>
      <c r="K69" s="93">
        <f t="shared" si="3"/>
        <v>1.6790533500004701E-2</v>
      </c>
      <c r="M69" s="81">
        <f t="shared" si="4"/>
        <v>1.6790533500004701E-2</v>
      </c>
      <c r="O69" s="43"/>
      <c r="P69" s="119">
        <v>2.8252611385487736E-2</v>
      </c>
      <c r="Q69" s="119">
        <v>1.6790533500004701E-2</v>
      </c>
      <c r="R69" s="109"/>
      <c r="S69" s="91"/>
      <c r="T69" s="91"/>
      <c r="V69" s="111"/>
      <c r="W69" s="114"/>
    </row>
    <row r="70" spans="1:23" x14ac:dyDescent="0.35">
      <c r="A70">
        <v>65</v>
      </c>
      <c r="B70" s="116">
        <f t="shared" ref="B70:B105" si="6">IF($B$5=$P$5,P70,S70)</f>
        <v>2.8324542905384664E-2</v>
      </c>
      <c r="C70" s="61">
        <v>0.22142857142857142</v>
      </c>
      <c r="D70" s="61">
        <f>IF(C70*Curves!B70&gt;=1%,C70*Curves!B70+Curves!B70,Curves!B70+1%)</f>
        <v>3.8324542905384666E-2</v>
      </c>
      <c r="E70" s="61">
        <v>0.23214285714285715</v>
      </c>
      <c r="F70" s="61">
        <f>IF(E70*Curves!B70&gt;=0%,-E70*Curves!B70+Curves!B70,Curves!B70)</f>
        <v>2.1749202588063225E-2</v>
      </c>
      <c r="H70" s="85">
        <f t="shared" si="1"/>
        <v>1.0000000000000002E-2</v>
      </c>
      <c r="I70" s="88">
        <f t="shared" si="2"/>
        <v>6.5753403173214389E-3</v>
      </c>
      <c r="K70" s="93">
        <f t="shared" si="3"/>
        <v>1.6708976149387489E-2</v>
      </c>
      <c r="M70" s="81">
        <f t="shared" si="4"/>
        <v>1.6708976149387489E-2</v>
      </c>
      <c r="O70" s="43"/>
      <c r="P70" s="119">
        <v>2.8324542905384664E-2</v>
      </c>
      <c r="Q70" s="119">
        <v>1.6708976149387489E-2</v>
      </c>
      <c r="R70" s="109"/>
      <c r="S70" s="91"/>
      <c r="T70" s="91"/>
      <c r="V70" s="111"/>
      <c r="W70" s="114"/>
    </row>
    <row r="71" spans="1:23" x14ac:dyDescent="0.35">
      <c r="A71">
        <v>66</v>
      </c>
      <c r="B71" s="116">
        <f t="shared" si="6"/>
        <v>2.8394400733085412E-2</v>
      </c>
      <c r="C71" s="61">
        <v>0.22057142857142856</v>
      </c>
      <c r="D71" s="61">
        <f>IF(C71*Curves!B71&gt;=1%,C71*Curves!B71+Curves!B71,Curves!B71+1%)</f>
        <v>3.8394400733085414E-2</v>
      </c>
      <c r="E71" s="61">
        <v>0.23085714285714287</v>
      </c>
      <c r="F71" s="61">
        <f>IF(E71*Curves!B71&gt;=0%,-E71*Curves!B71+Curves!B71,Curves!B71)</f>
        <v>2.183935050670455E-2</v>
      </c>
      <c r="H71" s="85">
        <f t="shared" ref="H71:H105" si="7">D71-B71</f>
        <v>1.0000000000000002E-2</v>
      </c>
      <c r="I71" s="88">
        <f t="shared" ref="I71:I105" si="8">B71-F71</f>
        <v>6.5550502263808617E-3</v>
      </c>
      <c r="K71" s="93">
        <f t="shared" ref="K71:K105" si="9">IF($B$5=$P$5,Q71,T71)</f>
        <v>1.6629896481054951E-2</v>
      </c>
      <c r="M71" s="81">
        <f t="shared" ref="M71:M105" si="10">M$3+K71</f>
        <v>1.6629896481054951E-2</v>
      </c>
      <c r="O71" s="43"/>
      <c r="P71" s="119">
        <v>2.8394400733085412E-2</v>
      </c>
      <c r="Q71" s="119">
        <v>1.6629896481054951E-2</v>
      </c>
      <c r="R71" s="109"/>
      <c r="S71" s="91"/>
      <c r="T71" s="91"/>
      <c r="V71" s="111"/>
      <c r="W71" s="114"/>
    </row>
    <row r="72" spans="1:23" x14ac:dyDescent="0.35">
      <c r="A72">
        <v>67</v>
      </c>
      <c r="B72" s="116">
        <f t="shared" si="6"/>
        <v>2.8462266613506149E-2</v>
      </c>
      <c r="C72" s="61">
        <v>0.21971428571428572</v>
      </c>
      <c r="D72" s="61">
        <f>IF(C72*Curves!B72&gt;=1%,C72*Curves!B72+Curves!B72,Curves!B72+1%)</f>
        <v>3.8462266613506151E-2</v>
      </c>
      <c r="E72" s="61">
        <v>0.22957142857142857</v>
      </c>
      <c r="F72" s="61">
        <f>IF(E72*Curves!B72&gt;=0%,-E72*Curves!B72+Curves!B72,Curves!B72)</f>
        <v>2.1928143406662666E-2</v>
      </c>
      <c r="H72" s="85">
        <f t="shared" si="7"/>
        <v>1.0000000000000002E-2</v>
      </c>
      <c r="I72" s="88">
        <f t="shared" si="8"/>
        <v>6.5341232068434826E-3</v>
      </c>
      <c r="K72" s="93">
        <f t="shared" si="9"/>
        <v>1.6553183277991934E-2</v>
      </c>
      <c r="M72" s="81">
        <f t="shared" si="10"/>
        <v>1.6553183277991934E-2</v>
      </c>
      <c r="O72" s="43"/>
      <c r="P72" s="119">
        <v>2.8462266613506149E-2</v>
      </c>
      <c r="Q72" s="119">
        <v>1.6553183277991934E-2</v>
      </c>
      <c r="R72" s="109"/>
      <c r="S72" s="91"/>
      <c r="T72" s="91"/>
      <c r="V72" s="111"/>
      <c r="W72" s="114"/>
    </row>
    <row r="73" spans="1:23" x14ac:dyDescent="0.35">
      <c r="A73">
        <v>68</v>
      </c>
      <c r="B73" s="116">
        <f t="shared" si="6"/>
        <v>2.8528218669309657E-2</v>
      </c>
      <c r="C73" s="61">
        <v>0.21885714285714286</v>
      </c>
      <c r="D73" s="61">
        <f>IF(C73*Curves!B73&gt;=1%,C73*Curves!B73+Curves!B73,Curves!B73+1%)</f>
        <v>3.8528218669309659E-2</v>
      </c>
      <c r="E73" s="61">
        <v>0.22828571428571429</v>
      </c>
      <c r="F73" s="61">
        <f>IF(E73*Curves!B73&gt;=0%,-E73*Curves!B73+Curves!B73,Curves!B73)</f>
        <v>2.2015633893087253E-2</v>
      </c>
      <c r="H73" s="85">
        <f t="shared" si="7"/>
        <v>1.0000000000000002E-2</v>
      </c>
      <c r="I73" s="88">
        <f t="shared" si="8"/>
        <v>6.5125847762224041E-3</v>
      </c>
      <c r="K73" s="93">
        <f t="shared" si="9"/>
        <v>1.6478731881384379E-2</v>
      </c>
      <c r="M73" s="81">
        <f t="shared" si="10"/>
        <v>1.6478731881384379E-2</v>
      </c>
      <c r="O73" s="43"/>
      <c r="P73" s="119">
        <v>2.8528218669309657E-2</v>
      </c>
      <c r="Q73" s="119">
        <v>1.6478731881384379E-2</v>
      </c>
      <c r="R73" s="109"/>
      <c r="S73" s="91"/>
      <c r="T73" s="91"/>
      <c r="V73" s="111"/>
      <c r="W73" s="114"/>
    </row>
    <row r="74" spans="1:23" x14ac:dyDescent="0.35">
      <c r="A74">
        <v>69</v>
      </c>
      <c r="B74" s="116">
        <f t="shared" si="6"/>
        <v>2.8592331535817417E-2</v>
      </c>
      <c r="C74" s="61">
        <v>0.218</v>
      </c>
      <c r="D74" s="61">
        <f>IF(C74*Curves!B74&gt;=1%,C74*Curves!B74+Curves!B74,Curves!B74+1%)</f>
        <v>3.8592331535817419E-2</v>
      </c>
      <c r="E74" s="61">
        <v>0.22700000000000001</v>
      </c>
      <c r="F74" s="61">
        <f>IF(E74*Curves!B74&gt;=0%,-E74*Curves!B74+Curves!B74,Curves!B74)</f>
        <v>2.2101872277186862E-2</v>
      </c>
      <c r="H74" s="85">
        <f t="shared" si="7"/>
        <v>1.0000000000000002E-2</v>
      </c>
      <c r="I74" s="88">
        <f t="shared" si="8"/>
        <v>6.490459258630555E-3</v>
      </c>
      <c r="K74" s="93">
        <f t="shared" si="9"/>
        <v>1.6406443714240826E-2</v>
      </c>
      <c r="M74" s="81">
        <f t="shared" si="10"/>
        <v>1.6406443714240826E-2</v>
      </c>
      <c r="O74" s="43"/>
      <c r="P74" s="119">
        <v>2.8592331535817417E-2</v>
      </c>
      <c r="Q74" s="119">
        <v>1.6406443714240826E-2</v>
      </c>
      <c r="R74" s="109"/>
      <c r="S74" s="91"/>
      <c r="T74" s="91"/>
      <c r="V74" s="111"/>
      <c r="W74" s="114"/>
    </row>
    <row r="75" spans="1:23" x14ac:dyDescent="0.35">
      <c r="A75">
        <v>70</v>
      </c>
      <c r="B75" s="116">
        <f t="shared" si="6"/>
        <v>2.8654676498143017E-2</v>
      </c>
      <c r="C75" s="61">
        <v>0.21714285714285717</v>
      </c>
      <c r="D75" s="61">
        <f>IF(C75*Curves!B75&gt;=1%,C75*Curves!B75+Curves!B75,Curves!B75+1%)</f>
        <v>3.8654676498143019E-2</v>
      </c>
      <c r="E75" s="61">
        <v>0.2257142857142857</v>
      </c>
      <c r="F75" s="61">
        <f>IF(E75*Curves!B75&gt;=0%,-E75*Curves!B75+Curves!B75,Curves!B75)</f>
        <v>2.2186906659990735E-2</v>
      </c>
      <c r="H75" s="85">
        <f t="shared" si="7"/>
        <v>1.0000000000000002E-2</v>
      </c>
      <c r="I75" s="88">
        <f t="shared" si="8"/>
        <v>6.4677698381522819E-3</v>
      </c>
      <c r="K75" s="93">
        <f t="shared" si="9"/>
        <v>1.6336225845944741E-2</v>
      </c>
      <c r="M75" s="81">
        <f t="shared" si="10"/>
        <v>1.6336225845944741E-2</v>
      </c>
      <c r="O75" s="43"/>
      <c r="P75" s="119">
        <v>2.8654676498143017E-2</v>
      </c>
      <c r="Q75" s="119">
        <v>1.6336225845944741E-2</v>
      </c>
      <c r="R75" s="109"/>
      <c r="S75" s="91"/>
      <c r="T75" s="91"/>
      <c r="V75" s="111"/>
      <c r="W75" s="114"/>
    </row>
    <row r="76" spans="1:23" x14ac:dyDescent="0.35">
      <c r="A76">
        <v>71</v>
      </c>
      <c r="B76" s="116">
        <f t="shared" si="6"/>
        <v>2.8715321628822066E-2</v>
      </c>
      <c r="C76" s="61">
        <v>0.21628571428571428</v>
      </c>
      <c r="D76" s="61">
        <f>IF(C76*Curves!B76&gt;=1%,C76*Curves!B76+Curves!B76,Curves!B76+1%)</f>
        <v>3.8715321628822068E-2</v>
      </c>
      <c r="E76" s="61">
        <v>0.22442857142857142</v>
      </c>
      <c r="F76" s="61">
        <f>IF(E76*Curves!B76&gt;=0%,-E76*Curves!B76+Curves!B76,Curves!B76)</f>
        <v>2.2270783017553572E-2</v>
      </c>
      <c r="H76" s="85">
        <f t="shared" si="7"/>
        <v>1.0000000000000002E-2</v>
      </c>
      <c r="I76" s="88">
        <f t="shared" si="8"/>
        <v>6.4445386112684938E-3</v>
      </c>
      <c r="K76" s="93">
        <f t="shared" si="9"/>
        <v>1.6267990593688886E-2</v>
      </c>
      <c r="M76" s="81">
        <f t="shared" si="10"/>
        <v>1.6267990593688886E-2</v>
      </c>
      <c r="O76" s="43"/>
      <c r="P76" s="119">
        <v>2.8715321628822066E-2</v>
      </c>
      <c r="Q76" s="119">
        <v>1.6267990593688886E-2</v>
      </c>
      <c r="R76" s="109"/>
      <c r="S76" s="91"/>
      <c r="T76" s="91"/>
      <c r="V76" s="111"/>
      <c r="W76" s="114"/>
    </row>
    <row r="77" spans="1:23" x14ac:dyDescent="0.35">
      <c r="A77">
        <v>72</v>
      </c>
      <c r="B77" s="116">
        <f t="shared" si="6"/>
        <v>2.8774331924583896E-2</v>
      </c>
      <c r="C77" s="61">
        <v>0.21542857142857144</v>
      </c>
      <c r="D77" s="61">
        <f>IF(C77*Curves!B77&gt;=1%,C77*Curves!B77+Curves!B77,Curves!B77+1%)</f>
        <v>3.8774331924583898E-2</v>
      </c>
      <c r="E77" s="61">
        <v>0.22314285714285714</v>
      </c>
      <c r="F77" s="61">
        <f>IF(E77*Curves!B77&gt;=0%,-E77*Curves!B77+Curves!B77,Curves!B77)</f>
        <v>2.2353545286555317E-2</v>
      </c>
      <c r="H77" s="85">
        <f t="shared" si="7"/>
        <v>1.0000000000000002E-2</v>
      </c>
      <c r="I77" s="88">
        <f t="shared" si="8"/>
        <v>6.4207866380285791E-3</v>
      </c>
      <c r="K77" s="93">
        <f t="shared" si="9"/>
        <v>1.6201655157203287E-2</v>
      </c>
      <c r="M77" s="81">
        <f t="shared" si="10"/>
        <v>1.6201655157203287E-2</v>
      </c>
      <c r="O77" s="43"/>
      <c r="P77" s="119">
        <v>2.8774331924583896E-2</v>
      </c>
      <c r="Q77" s="119">
        <v>1.6201655157203287E-2</v>
      </c>
      <c r="R77" s="109"/>
      <c r="S77" s="91"/>
      <c r="T77" s="91"/>
      <c r="V77" s="111"/>
      <c r="W77" s="114"/>
    </row>
    <row r="78" spans="1:23" x14ac:dyDescent="0.35">
      <c r="A78">
        <v>73</v>
      </c>
      <c r="B78" s="116">
        <f t="shared" si="6"/>
        <v>2.8831769441196364E-2</v>
      </c>
      <c r="C78" s="61">
        <v>0.21457142857142855</v>
      </c>
      <c r="D78" s="61">
        <f>IF(C78*Curves!B78&gt;=1%,C78*Curves!B78+Curves!B78,Curves!B78+1%)</f>
        <v>3.8831769441196366E-2</v>
      </c>
      <c r="E78" s="61">
        <v>0.22185714285714286</v>
      </c>
      <c r="F78" s="61">
        <f>IF(E78*Curves!B78&gt;=0%,-E78*Curves!B78+Curves!B78,Curves!B78)</f>
        <v>2.2435235449456657E-2</v>
      </c>
      <c r="H78" s="85">
        <f t="shared" si="7"/>
        <v>1.0000000000000002E-2</v>
      </c>
      <c r="I78" s="88">
        <f t="shared" si="8"/>
        <v>6.3965339917397071E-3</v>
      </c>
      <c r="K78" s="93">
        <f t="shared" si="9"/>
        <v>1.6137141283571355E-2</v>
      </c>
      <c r="M78" s="81">
        <f t="shared" si="10"/>
        <v>1.6137141283571355E-2</v>
      </c>
      <c r="O78" s="43"/>
      <c r="P78" s="119">
        <v>2.8831769441196364E-2</v>
      </c>
      <c r="Q78" s="119">
        <v>1.6137141283571355E-2</v>
      </c>
      <c r="R78" s="109"/>
      <c r="S78" s="91"/>
      <c r="T78" s="91"/>
      <c r="V78" s="111"/>
      <c r="W78" s="114"/>
    </row>
    <row r="79" spans="1:23" x14ac:dyDescent="0.35">
      <c r="A79">
        <v>74</v>
      </c>
      <c r="B79" s="116">
        <f t="shared" si="6"/>
        <v>2.8887693425553751E-2</v>
      </c>
      <c r="C79" s="61">
        <v>0.21371428571428569</v>
      </c>
      <c r="D79" s="61">
        <f>IF(C79*Curves!B79&gt;=1%,C79*Curves!B79+Curves!B79,Curves!B79+1%)</f>
        <v>3.8887693425553753E-2</v>
      </c>
      <c r="E79" s="61">
        <v>0.22057142857142858</v>
      </c>
      <c r="F79" s="61">
        <f>IF(E79*Curves!B79&gt;=0%,-E79*Curves!B79+Curves!B79,Curves!B79)</f>
        <v>2.2515893618545894E-2</v>
      </c>
      <c r="H79" s="85">
        <f t="shared" si="7"/>
        <v>1.0000000000000002E-2</v>
      </c>
      <c r="I79" s="88">
        <f t="shared" si="8"/>
        <v>6.3717998070078573E-3</v>
      </c>
      <c r="K79" s="93">
        <f t="shared" si="9"/>
        <v>1.6074374959285542E-2</v>
      </c>
      <c r="M79" s="81">
        <f t="shared" si="10"/>
        <v>1.6074374959285542E-2</v>
      </c>
      <c r="O79" s="43"/>
      <c r="P79" s="119">
        <v>2.8887693425553751E-2</v>
      </c>
      <c r="Q79" s="119">
        <v>1.6074374959285542E-2</v>
      </c>
      <c r="R79" s="109"/>
      <c r="S79" s="91"/>
      <c r="T79" s="91"/>
      <c r="V79" s="111"/>
      <c r="W79" s="114"/>
    </row>
    <row r="80" spans="1:23" x14ac:dyDescent="0.35">
      <c r="A80">
        <v>75</v>
      </c>
      <c r="B80" s="116">
        <f t="shared" si="6"/>
        <v>2.8942160444382026E-2</v>
      </c>
      <c r="C80" s="61">
        <v>0.21285714285714286</v>
      </c>
      <c r="D80" s="61">
        <f>IF(C80*Curves!B80&gt;=1%,C80*Curves!B80+Curves!B80,Curves!B80+1%)</f>
        <v>3.8942160444382028E-2</v>
      </c>
      <c r="E80" s="61">
        <v>0.21928571428571431</v>
      </c>
      <c r="F80" s="61">
        <f>IF(E80*Curves!B80&gt;=0%,-E80*Curves!B80+Curves!B80,Curves!B80)</f>
        <v>2.2595558118363966E-2</v>
      </c>
      <c r="H80" s="85">
        <f t="shared" si="7"/>
        <v>1.0000000000000002E-2</v>
      </c>
      <c r="I80" s="88">
        <f t="shared" si="8"/>
        <v>6.3466023260180596E-3</v>
      </c>
      <c r="K80" s="93">
        <f t="shared" si="9"/>
        <v>1.6013286126993043E-2</v>
      </c>
      <c r="M80" s="81">
        <f t="shared" si="10"/>
        <v>1.6013286126993043E-2</v>
      </c>
      <c r="O80" s="43"/>
      <c r="P80" s="119">
        <v>2.8942160444382026E-2</v>
      </c>
      <c r="Q80" s="119">
        <v>1.6013286126993043E-2</v>
      </c>
      <c r="R80" s="109"/>
      <c r="S80" s="91"/>
      <c r="T80" s="91"/>
      <c r="V80" s="111"/>
      <c r="W80" s="114"/>
    </row>
    <row r="81" spans="1:23" x14ac:dyDescent="0.35">
      <c r="A81">
        <v>76</v>
      </c>
      <c r="B81" s="116">
        <f t="shared" si="6"/>
        <v>2.8995224509096529E-2</v>
      </c>
      <c r="C81" s="61">
        <v>0.21199999999999999</v>
      </c>
      <c r="D81" s="61">
        <f>IF(C81*Curves!B81&gt;=1%,C81*Curves!B81+Curves!B81,Curves!B81+1%)</f>
        <v>3.8995224509096531E-2</v>
      </c>
      <c r="E81" s="61">
        <v>0.21800000000000003</v>
      </c>
      <c r="F81" s="61">
        <f>IF(E81*Curves!B81&gt;=0%,-E81*Curves!B81+Curves!B81,Curves!B81)</f>
        <v>2.2674265566113485E-2</v>
      </c>
      <c r="H81" s="85">
        <f t="shared" si="7"/>
        <v>1.0000000000000002E-2</v>
      </c>
      <c r="I81" s="88">
        <f t="shared" si="8"/>
        <v>6.3209589429830439E-3</v>
      </c>
      <c r="K81" s="93">
        <f t="shared" si="9"/>
        <v>1.5953808424651994E-2</v>
      </c>
      <c r="M81" s="81">
        <f t="shared" si="10"/>
        <v>1.5953808424651994E-2</v>
      </c>
      <c r="O81" s="43"/>
      <c r="P81" s="119">
        <v>2.8995224509096529E-2</v>
      </c>
      <c r="Q81" s="119">
        <v>1.5953808424651994E-2</v>
      </c>
      <c r="R81" s="109"/>
      <c r="S81" s="91"/>
      <c r="T81" s="91"/>
      <c r="V81" s="111"/>
      <c r="W81" s="114"/>
    </row>
    <row r="82" spans="1:23" x14ac:dyDescent="0.35">
      <c r="A82">
        <v>77</v>
      </c>
      <c r="B82" s="116">
        <f t="shared" si="6"/>
        <v>2.9046937196472999E-2</v>
      </c>
      <c r="C82" s="61">
        <v>0.21114285714285713</v>
      </c>
      <c r="D82" s="61">
        <f>IF(C82*Curves!B82&gt;=1%,C82*Curves!B82+Curves!B82,Curves!B82+1%)</f>
        <v>3.9046937196473001E-2</v>
      </c>
      <c r="E82" s="61">
        <v>0.21671428571428572</v>
      </c>
      <c r="F82" s="61">
        <f>IF(E82*Curves!B82&gt;=0%,-E82*Curves!B82+Curves!B82,Curves!B82)</f>
        <v>2.2752050949751634E-2</v>
      </c>
      <c r="H82" s="85">
        <f t="shared" si="7"/>
        <v>1.0000000000000002E-2</v>
      </c>
      <c r="I82" s="88">
        <f t="shared" si="8"/>
        <v>6.2948862467213651E-3</v>
      </c>
      <c r="K82" s="93">
        <f t="shared" si="9"/>
        <v>1.5895878945058062E-2</v>
      </c>
      <c r="M82" s="81">
        <f t="shared" si="10"/>
        <v>1.5895878945058062E-2</v>
      </c>
      <c r="O82" s="43"/>
      <c r="P82" s="119">
        <v>2.9046937196472999E-2</v>
      </c>
      <c r="Q82" s="119">
        <v>1.5895878945058062E-2</v>
      </c>
      <c r="R82" s="109"/>
      <c r="S82" s="91"/>
      <c r="T82" s="91"/>
      <c r="V82" s="111"/>
      <c r="W82" s="114"/>
    </row>
    <row r="83" spans="1:23" x14ac:dyDescent="0.35">
      <c r="A83">
        <v>78</v>
      </c>
      <c r="B83" s="116">
        <f t="shared" si="6"/>
        <v>2.9097347764918569E-2</v>
      </c>
      <c r="C83" s="61">
        <v>0.2102857142857143</v>
      </c>
      <c r="D83" s="61">
        <f>IF(C83*Curves!B83&gt;=1%,C83*Curves!B83+Curves!B83,Curves!B83+1%)</f>
        <v>3.9097347764918571E-2</v>
      </c>
      <c r="E83" s="61">
        <v>0.21542857142857144</v>
      </c>
      <c r="F83" s="61">
        <f>IF(E83*Curves!B83&gt;=0%,-E83*Curves!B83+Curves!B83,Curves!B83)</f>
        <v>2.2828947703561826E-2</v>
      </c>
      <c r="H83" s="85">
        <f t="shared" si="7"/>
        <v>1.0000000000000002E-2</v>
      </c>
      <c r="I83" s="88">
        <f t="shared" si="8"/>
        <v>6.268400061356743E-3</v>
      </c>
      <c r="K83" s="93">
        <f t="shared" si="9"/>
        <v>1.5839438013906859E-2</v>
      </c>
      <c r="M83" s="81">
        <f t="shared" si="10"/>
        <v>1.5839438013906859E-2</v>
      </c>
      <c r="O83" s="43"/>
      <c r="P83" s="119">
        <v>2.9097347764918569E-2</v>
      </c>
      <c r="Q83" s="119">
        <v>1.5839438013906859E-2</v>
      </c>
      <c r="R83" s="109"/>
      <c r="S83" s="91"/>
      <c r="T83" s="91"/>
      <c r="V83" s="111"/>
      <c r="W83" s="114"/>
    </row>
    <row r="84" spans="1:23" x14ac:dyDescent="0.35">
      <c r="A84">
        <v>79</v>
      </c>
      <c r="B84" s="116">
        <f t="shared" si="6"/>
        <v>2.9146503266192836E-2</v>
      </c>
      <c r="C84" s="61">
        <v>0.20942857142857144</v>
      </c>
      <c r="D84" s="61">
        <f>IF(C84*Curves!B84&gt;=1%,C84*Curves!B84+Curves!B84,Curves!B84+1%)</f>
        <v>3.9146503266192838E-2</v>
      </c>
      <c r="E84" s="61">
        <v>0.21414285714285713</v>
      </c>
      <c r="F84" s="61">
        <f>IF(E84*Curves!B84&gt;=0%,-E84*Curves!B84+Curves!B84,Curves!B84)</f>
        <v>2.2904987781046684E-2</v>
      </c>
      <c r="H84" s="85">
        <f t="shared" si="7"/>
        <v>1.0000000000000002E-2</v>
      </c>
      <c r="I84" s="88">
        <f t="shared" si="8"/>
        <v>6.241515485146152E-3</v>
      </c>
      <c r="K84" s="93">
        <f t="shared" si="9"/>
        <v>1.5784428984749743E-2</v>
      </c>
      <c r="M84" s="81">
        <f t="shared" si="10"/>
        <v>1.5784428984749743E-2</v>
      </c>
      <c r="O84" s="43"/>
      <c r="P84" s="119">
        <v>2.9146503266192836E-2</v>
      </c>
      <c r="Q84" s="119">
        <v>1.5784428984749743E-2</v>
      </c>
      <c r="R84" s="109"/>
      <c r="S84" s="91"/>
      <c r="T84" s="91"/>
      <c r="V84" s="111"/>
      <c r="W84" s="114"/>
    </row>
    <row r="85" spans="1:23" x14ac:dyDescent="0.35">
      <c r="A85">
        <v>80</v>
      </c>
      <c r="B85" s="116">
        <f t="shared" si="6"/>
        <v>2.9194448652524407E-2</v>
      </c>
      <c r="C85" s="61">
        <v>0.20857142857142857</v>
      </c>
      <c r="D85" s="61">
        <f>IF(C85*Curves!B85&gt;=1%,C85*Curves!B85+Curves!B85,Curves!B85+1%)</f>
        <v>3.9194448652524409E-2</v>
      </c>
      <c r="E85" s="61">
        <v>0.21285714285714286</v>
      </c>
      <c r="F85" s="61">
        <f>IF(E85*Curves!B85&gt;=0%,-E85*Curves!B85+Curves!B85,Curves!B85)</f>
        <v>2.2980201725058498E-2</v>
      </c>
      <c r="H85" s="85">
        <f t="shared" si="7"/>
        <v>1.0000000000000002E-2</v>
      </c>
      <c r="I85" s="88">
        <f t="shared" si="8"/>
        <v>6.2142469274659093E-3</v>
      </c>
      <c r="K85" s="93">
        <f t="shared" si="9"/>
        <v>1.5730798049359063E-2</v>
      </c>
      <c r="M85" s="81">
        <f t="shared" si="10"/>
        <v>1.5730798049359063E-2</v>
      </c>
      <c r="O85" s="43"/>
      <c r="P85" s="119">
        <v>2.9194448652524407E-2</v>
      </c>
      <c r="Q85" s="119">
        <v>1.5730798049359063E-2</v>
      </c>
      <c r="R85" s="109"/>
      <c r="S85" s="91"/>
      <c r="T85" s="91"/>
      <c r="V85" s="111"/>
      <c r="W85" s="114"/>
    </row>
    <row r="86" spans="1:23" x14ac:dyDescent="0.35">
      <c r="A86">
        <v>81</v>
      </c>
      <c r="B86" s="116">
        <f t="shared" si="6"/>
        <v>2.9241226879108684E-2</v>
      </c>
      <c r="C86" s="61">
        <v>0.20771428571428571</v>
      </c>
      <c r="D86" s="61">
        <f>IF(C86*Curves!B86&gt;=1%,C86*Curves!B86+Curves!B86,Curves!B86+1%)</f>
        <v>3.9241226879108686E-2</v>
      </c>
      <c r="E86" s="61">
        <v>0.21157142857142858</v>
      </c>
      <c r="F86" s="61">
        <f>IF(E86*Curves!B86&gt;=0%,-E86*Curves!B86+Curves!B86,Curves!B86)</f>
        <v>2.3054618735114402E-2</v>
      </c>
      <c r="H86" s="85">
        <f t="shared" si="7"/>
        <v>1.0000000000000002E-2</v>
      </c>
      <c r="I86" s="88">
        <f t="shared" si="8"/>
        <v>6.1866081439942815E-3</v>
      </c>
      <c r="K86" s="93">
        <f t="shared" si="9"/>
        <v>1.5678494062168591E-2</v>
      </c>
      <c r="M86" s="81">
        <f t="shared" si="10"/>
        <v>1.5678494062168591E-2</v>
      </c>
      <c r="O86" s="43"/>
      <c r="P86" s="119">
        <v>2.9241226879108684E-2</v>
      </c>
      <c r="Q86" s="119">
        <v>1.5678494062168591E-2</v>
      </c>
      <c r="R86" s="109"/>
      <c r="S86" s="91"/>
      <c r="T86" s="91"/>
      <c r="V86" s="111"/>
      <c r="W86" s="114"/>
    </row>
    <row r="87" spans="1:23" x14ac:dyDescent="0.35">
      <c r="A87">
        <v>82</v>
      </c>
      <c r="B87" s="116">
        <f t="shared" si="6"/>
        <v>2.9286879002021315E-2</v>
      </c>
      <c r="C87" s="61">
        <v>0.20685714285714288</v>
      </c>
      <c r="D87" s="61">
        <f>IF(C87*Curves!B87&gt;=1%,C87*Curves!B87+Curves!B87,Curves!B87+1%)</f>
        <v>3.9286879002021317E-2</v>
      </c>
      <c r="E87" s="61">
        <v>0.2102857142857143</v>
      </c>
      <c r="F87" s="61">
        <f>IF(E87*Curves!B87&gt;=0%,-E87*Curves!B87+Curves!B87,Curves!B87)</f>
        <v>2.3128266731881977E-2</v>
      </c>
      <c r="H87" s="85">
        <f t="shared" si="7"/>
        <v>1.0000000000000002E-2</v>
      </c>
      <c r="I87" s="88">
        <f t="shared" si="8"/>
        <v>6.1586122701393388E-3</v>
      </c>
      <c r="K87" s="93">
        <f t="shared" si="9"/>
        <v>1.5627468377586773E-2</v>
      </c>
      <c r="M87" s="81">
        <f t="shared" si="10"/>
        <v>1.5627468377586773E-2</v>
      </c>
      <c r="O87" s="43"/>
      <c r="P87" s="119">
        <v>2.9286879002021315E-2</v>
      </c>
      <c r="Q87" s="119">
        <v>1.5627468377586773E-2</v>
      </c>
      <c r="R87" s="109"/>
      <c r="S87" s="91"/>
      <c r="T87" s="91"/>
      <c r="V87" s="111"/>
      <c r="W87" s="114"/>
    </row>
    <row r="88" spans="1:23" x14ac:dyDescent="0.35">
      <c r="A88">
        <v>83</v>
      </c>
      <c r="B88" s="116">
        <f t="shared" si="6"/>
        <v>2.9331444271625262E-2</v>
      </c>
      <c r="C88" s="61">
        <v>0.20600000000000002</v>
      </c>
      <c r="D88" s="61">
        <f>IF(C88*Curves!B88&gt;=1%,C88*Curves!B88+Curves!B88,Curves!B88+1%)</f>
        <v>3.9331444271625264E-2</v>
      </c>
      <c r="E88" s="61">
        <v>0.20900000000000002</v>
      </c>
      <c r="F88" s="61">
        <f>IF(E88*Curves!B88&gt;=0%,-E88*Curves!B88+Curves!B88,Curves!B88)</f>
        <v>2.3201172418855581E-2</v>
      </c>
      <c r="H88" s="85">
        <f t="shared" si="7"/>
        <v>1.0000000000000002E-2</v>
      </c>
      <c r="I88" s="88">
        <f t="shared" si="8"/>
        <v>6.1302718527696809E-3</v>
      </c>
      <c r="K88" s="93">
        <f t="shared" si="9"/>
        <v>1.5577674699094102E-2</v>
      </c>
      <c r="M88" s="81">
        <f t="shared" si="10"/>
        <v>1.5577674699094102E-2</v>
      </c>
      <c r="O88" s="43"/>
      <c r="P88" s="119">
        <v>2.9331444271625262E-2</v>
      </c>
      <c r="Q88" s="119">
        <v>1.5577674699094102E-2</v>
      </c>
      <c r="R88" s="109"/>
      <c r="S88" s="91"/>
      <c r="T88" s="91"/>
      <c r="V88" s="111"/>
      <c r="W88" s="114"/>
    </row>
    <row r="89" spans="1:23" x14ac:dyDescent="0.35">
      <c r="A89">
        <v>84</v>
      </c>
      <c r="B89" s="116">
        <f t="shared" si="6"/>
        <v>2.9374960221561608E-2</v>
      </c>
      <c r="C89" s="61">
        <v>0.20514285714285713</v>
      </c>
      <c r="D89" s="61">
        <f>IF(C89*Curves!B89&gt;=1%,C89*Curves!B89+Curves!B89,Curves!B89+1%)</f>
        <v>3.937496022156161E-2</v>
      </c>
      <c r="E89" s="61">
        <v>0.20771428571428574</v>
      </c>
      <c r="F89" s="61">
        <f>IF(E89*Curves!B89&gt;=0%,-E89*Curves!B89+Curves!B89,Curves!B89)</f>
        <v>2.3273361341254382E-2</v>
      </c>
      <c r="H89" s="85">
        <f t="shared" si="7"/>
        <v>1.0000000000000002E-2</v>
      </c>
      <c r="I89" s="88">
        <f t="shared" si="8"/>
        <v>6.1015988803072262E-3</v>
      </c>
      <c r="K89" s="93">
        <f t="shared" si="9"/>
        <v>1.5529068939139856E-2</v>
      </c>
      <c r="M89" s="81">
        <f t="shared" si="10"/>
        <v>1.5529068939139856E-2</v>
      </c>
      <c r="O89" s="43"/>
      <c r="P89" s="119">
        <v>2.9374960221561608E-2</v>
      </c>
      <c r="Q89" s="119">
        <v>1.5529068939139856E-2</v>
      </c>
      <c r="R89" s="109"/>
      <c r="S89" s="91"/>
      <c r="T89" s="91"/>
      <c r="V89" s="111"/>
      <c r="W89" s="114"/>
    </row>
    <row r="90" spans="1:23" x14ac:dyDescent="0.35">
      <c r="A90">
        <v>85</v>
      </c>
      <c r="B90" s="116">
        <f t="shared" si="6"/>
        <v>2.9417462753451806E-2</v>
      </c>
      <c r="C90" s="61">
        <v>0.20428571428571429</v>
      </c>
      <c r="D90" s="61">
        <f>IF(C90*Curves!B90&gt;=1%,C90*Curves!B90+Curves!B90,Curves!B90+1%)</f>
        <v>3.9417462753451808E-2</v>
      </c>
      <c r="E90" s="61">
        <v>0.20642857142857146</v>
      </c>
      <c r="F90" s="61">
        <f>IF(E90*Curves!B90&gt;=0%,-E90*Curves!B90+Curves!B90,Curves!B90)</f>
        <v>2.3344857942203541E-2</v>
      </c>
      <c r="H90" s="85">
        <f t="shared" si="7"/>
        <v>1.0000000000000002E-2</v>
      </c>
      <c r="I90" s="88">
        <f t="shared" si="8"/>
        <v>6.0726048112482653E-3</v>
      </c>
      <c r="K90" s="93">
        <f t="shared" si="9"/>
        <v>1.5481609088948245E-2</v>
      </c>
      <c r="M90" s="81">
        <f t="shared" si="10"/>
        <v>1.5481609088948245E-2</v>
      </c>
      <c r="O90" s="43"/>
      <c r="P90" s="119">
        <v>2.9417462753451806E-2</v>
      </c>
      <c r="Q90" s="119">
        <v>1.5481609088948245E-2</v>
      </c>
      <c r="R90" s="109"/>
      <c r="S90" s="91"/>
      <c r="T90" s="91"/>
      <c r="V90" s="111"/>
      <c r="W90" s="114"/>
    </row>
    <row r="91" spans="1:23" x14ac:dyDescent="0.35">
      <c r="A91">
        <v>86</v>
      </c>
      <c r="B91" s="116">
        <f t="shared" si="6"/>
        <v>2.9458986217438587E-2</v>
      </c>
      <c r="C91" s="61">
        <v>0.2034285714285714</v>
      </c>
      <c r="D91" s="61">
        <f>IF(C91*Curves!B91&gt;=1%,C91*Curves!B91+Curves!B91,Curves!B91+1%)</f>
        <v>3.9458986217438589E-2</v>
      </c>
      <c r="E91" s="61">
        <v>0.20514285714285715</v>
      </c>
      <c r="F91" s="61">
        <f>IF(E91*Curves!B91&gt;=0%,-E91*Curves!B91+Curves!B91,Curves!B91)</f>
        <v>2.3415685616261186E-2</v>
      </c>
      <c r="H91" s="85">
        <f t="shared" si="7"/>
        <v>1.0000000000000002E-2</v>
      </c>
      <c r="I91" s="88">
        <f t="shared" si="8"/>
        <v>6.043300601177401E-3</v>
      </c>
      <c r="K91" s="93">
        <f t="shared" si="9"/>
        <v>1.5435255097425715E-2</v>
      </c>
      <c r="M91" s="81">
        <f t="shared" si="10"/>
        <v>1.5435255097425715E-2</v>
      </c>
      <c r="O91" s="43"/>
      <c r="P91" s="119">
        <v>2.9458986217438587E-2</v>
      </c>
      <c r="Q91" s="119">
        <v>1.5435255097425715E-2</v>
      </c>
      <c r="R91" s="109"/>
      <c r="S91" s="91"/>
      <c r="T91" s="91"/>
      <c r="V91" s="111"/>
      <c r="W91" s="114"/>
    </row>
    <row r="92" spans="1:23" x14ac:dyDescent="0.35">
      <c r="A92">
        <v>87</v>
      </c>
      <c r="B92" s="116">
        <f t="shared" si="6"/>
        <v>2.9499563488718517E-2</v>
      </c>
      <c r="C92" s="61">
        <v>0.20257142857142857</v>
      </c>
      <c r="D92" s="61">
        <f>IF(C92*Curves!B92&gt;=1%,C92*Curves!B92+Curves!B92,Curves!B92+1%)</f>
        <v>3.9499563488718518E-2</v>
      </c>
      <c r="E92" s="61">
        <v>0.20385714285714288</v>
      </c>
      <c r="F92" s="61">
        <f>IF(E92*Curves!B92&gt;=0%,-E92*Curves!B92+Curves!B92,Curves!B92)</f>
        <v>2.3485866760375469E-2</v>
      </c>
      <c r="H92" s="85">
        <f t="shared" si="7"/>
        <v>1.0000000000000002E-2</v>
      </c>
      <c r="I92" s="88">
        <f t="shared" si="8"/>
        <v>6.013696728343048E-3</v>
      </c>
      <c r="K92" s="93">
        <f t="shared" si="9"/>
        <v>1.538996875843468E-2</v>
      </c>
      <c r="M92" s="81">
        <f t="shared" si="10"/>
        <v>1.538996875843468E-2</v>
      </c>
      <c r="O92" s="43"/>
      <c r="P92" s="119">
        <v>2.9499563488718517E-2</v>
      </c>
      <c r="Q92" s="119">
        <v>1.538996875843468E-2</v>
      </c>
      <c r="R92" s="109"/>
      <c r="S92" s="91"/>
      <c r="T92" s="91"/>
      <c r="V92" s="111"/>
      <c r="W92" s="114"/>
    </row>
    <row r="93" spans="1:23" x14ac:dyDescent="0.35">
      <c r="A93">
        <v>88</v>
      </c>
      <c r="B93" s="116">
        <f t="shared" si="6"/>
        <v>2.9539226040211641E-2</v>
      </c>
      <c r="C93" s="61">
        <v>0.20171428571428571</v>
      </c>
      <c r="D93" s="61">
        <f>IF(C93*Curves!B93&gt;=1%,C93*Curves!B93+Curves!B93,Curves!B93+1%)</f>
        <v>3.9539226040211643E-2</v>
      </c>
      <c r="E93" s="61">
        <v>0.20257142857142857</v>
      </c>
      <c r="F93" s="61">
        <f>IF(E93*Curves!B93&gt;=0%,-E93*Curves!B93+Curves!B93,Curves!B93)</f>
        <v>2.3555422822351627E-2</v>
      </c>
      <c r="H93" s="85">
        <f t="shared" si="7"/>
        <v>1.0000000000000002E-2</v>
      </c>
      <c r="I93" s="88">
        <f t="shared" si="8"/>
        <v>5.9838032178600141E-3</v>
      </c>
      <c r="K93" s="93">
        <f t="shared" si="9"/>
        <v>1.5345713605768641E-2</v>
      </c>
      <c r="M93" s="81">
        <f t="shared" si="10"/>
        <v>1.5345713605768641E-2</v>
      </c>
      <c r="O93" s="43"/>
      <c r="P93" s="119">
        <v>2.9539226040211641E-2</v>
      </c>
      <c r="Q93" s="119">
        <v>1.5345713605768641E-2</v>
      </c>
      <c r="R93" s="109"/>
      <c r="S93" s="91"/>
      <c r="T93" s="91"/>
      <c r="V93" s="111"/>
      <c r="W93" s="114"/>
    </row>
    <row r="94" spans="1:23" x14ac:dyDescent="0.35">
      <c r="A94">
        <v>89</v>
      </c>
      <c r="B94" s="116">
        <f t="shared" si="6"/>
        <v>2.9578004011530545E-2</v>
      </c>
      <c r="C94" s="61">
        <v>0.20085714285714285</v>
      </c>
      <c r="D94" s="61">
        <f>IF(C94*Curves!B94&gt;=1%,C94*Curves!B94+Curves!B94,Curves!B94+1%)</f>
        <v>3.9578004011530547E-2</v>
      </c>
      <c r="E94" s="61">
        <v>0.20128571428571429</v>
      </c>
      <c r="F94" s="61">
        <f>IF(E94*Curves!B94&gt;=0%,-E94*Curves!B94+Curves!B94,Curves!B94)</f>
        <v>2.3624374346923896E-2</v>
      </c>
      <c r="H94" s="85">
        <f t="shared" si="7"/>
        <v>1.0000000000000002E-2</v>
      </c>
      <c r="I94" s="88">
        <f t="shared" si="8"/>
        <v>5.9536296646066494E-3</v>
      </c>
      <c r="K94" s="93">
        <f t="shared" si="9"/>
        <v>1.5302454815219857E-2</v>
      </c>
      <c r="M94" s="81">
        <f t="shared" si="10"/>
        <v>1.5302454815219857E-2</v>
      </c>
      <c r="O94" s="43"/>
      <c r="P94" s="119">
        <v>2.9578004011530545E-2</v>
      </c>
      <c r="Q94" s="119">
        <v>1.5302454815219857E-2</v>
      </c>
      <c r="R94" s="109"/>
      <c r="S94" s="91"/>
      <c r="T94" s="91"/>
      <c r="V94" s="111"/>
      <c r="W94" s="114"/>
    </row>
    <row r="95" spans="1:23" x14ac:dyDescent="0.35">
      <c r="A95">
        <v>90</v>
      </c>
      <c r="B95" s="116">
        <f t="shared" si="6"/>
        <v>2.9615926274405791E-2</v>
      </c>
      <c r="C95" s="61">
        <v>0.2</v>
      </c>
      <c r="D95" s="61">
        <f>IF(C95*Curves!B95&gt;=1%,C95*Curves!B95+Curves!B95,Curves!B95+1%)</f>
        <v>3.9615926274405792E-2</v>
      </c>
      <c r="E95" s="61">
        <v>0.2</v>
      </c>
      <c r="F95" s="61">
        <f>IF(E95*Curves!B95&gt;=0%,-E95*Curves!B95+Curves!B95,Curves!B95)</f>
        <v>2.3692741019524632E-2</v>
      </c>
      <c r="H95" s="85">
        <f t="shared" si="7"/>
        <v>1.0000000000000002E-2</v>
      </c>
      <c r="I95" s="88">
        <f t="shared" si="8"/>
        <v>5.9231852548811588E-3</v>
      </c>
      <c r="K95" s="93">
        <f t="shared" si="9"/>
        <v>1.5260159113188898E-2</v>
      </c>
      <c r="M95" s="81">
        <f t="shared" si="10"/>
        <v>1.5260159113188898E-2</v>
      </c>
      <c r="O95" s="43"/>
      <c r="P95" s="119">
        <v>2.9615926274405791E-2</v>
      </c>
      <c r="Q95" s="119">
        <v>1.5260159113188898E-2</v>
      </c>
      <c r="R95" s="109"/>
      <c r="S95" s="91"/>
      <c r="T95" s="91"/>
      <c r="V95" s="111"/>
      <c r="W95" s="114"/>
    </row>
    <row r="96" spans="1:23" x14ac:dyDescent="0.35">
      <c r="A96">
        <v>91</v>
      </c>
      <c r="B96" s="116">
        <f t="shared" si="6"/>
        <v>2.9653020494725402E-2</v>
      </c>
      <c r="C96" s="61">
        <v>0.2</v>
      </c>
      <c r="D96" s="61">
        <f>IF(C96*Curves!B96&gt;=1%,C96*Curves!B96+Curves!B96,Curves!B96+1%)</f>
        <v>3.9653020494725404E-2</v>
      </c>
      <c r="E96" s="61">
        <v>0.2</v>
      </c>
      <c r="F96" s="61">
        <f>IF(E96*Curves!B96&gt;=0%,-E96*Curves!B96+Curves!B96,Curves!B96)</f>
        <v>2.3722416395780321E-2</v>
      </c>
      <c r="H96" s="85">
        <f t="shared" si="7"/>
        <v>1.0000000000000002E-2</v>
      </c>
      <c r="I96" s="88">
        <f t="shared" si="8"/>
        <v>5.9306040989450803E-3</v>
      </c>
      <c r="K96" s="93">
        <f t="shared" si="9"/>
        <v>1.5218794691330029E-2</v>
      </c>
      <c r="M96" s="81">
        <f t="shared" si="10"/>
        <v>1.5218794691330029E-2</v>
      </c>
      <c r="O96" s="43"/>
      <c r="P96" s="119">
        <v>2.9653020494725402E-2</v>
      </c>
      <c r="Q96" s="119">
        <v>1.5218794691330029E-2</v>
      </c>
      <c r="R96" s="109"/>
      <c r="S96" s="91"/>
      <c r="T96" s="91"/>
      <c r="V96" s="111"/>
      <c r="W96" s="114"/>
    </row>
    <row r="97" spans="1:23" x14ac:dyDescent="0.35">
      <c r="A97">
        <v>92</v>
      </c>
      <c r="B97" s="116">
        <f t="shared" si="6"/>
        <v>2.9689313191349376E-2</v>
      </c>
      <c r="C97" s="61">
        <v>0.2</v>
      </c>
      <c r="D97" s="61">
        <f>IF(C97*Curves!B97&gt;=1%,C97*Curves!B97+Curves!B97,Curves!B97+1%)</f>
        <v>3.9689313191349378E-2</v>
      </c>
      <c r="E97" s="61">
        <v>0.2</v>
      </c>
      <c r="F97" s="61">
        <f>IF(E97*Curves!B97&gt;=0%,-E97*Curves!B97+Curves!B97,Curves!B97)</f>
        <v>2.3751450553079499E-2</v>
      </c>
      <c r="H97" s="85">
        <f t="shared" si="7"/>
        <v>1.0000000000000002E-2</v>
      </c>
      <c r="I97" s="88">
        <f t="shared" si="8"/>
        <v>5.9378626382698765E-3</v>
      </c>
      <c r="K97" s="93">
        <f t="shared" si="9"/>
        <v>1.5178331126774136E-2</v>
      </c>
      <c r="M97" s="81">
        <f t="shared" si="10"/>
        <v>1.5178331126774136E-2</v>
      </c>
      <c r="O97" s="43"/>
      <c r="P97" s="119">
        <v>2.9689313191349376E-2</v>
      </c>
      <c r="Q97" s="119">
        <v>1.5178331126774136E-2</v>
      </c>
      <c r="R97" s="109"/>
      <c r="S97" s="91"/>
      <c r="T97" s="91"/>
      <c r="V97" s="111"/>
      <c r="W97" s="114"/>
    </row>
    <row r="98" spans="1:23" x14ac:dyDescent="0.35">
      <c r="A98">
        <v>93</v>
      </c>
      <c r="B98" s="116">
        <f t="shared" si="6"/>
        <v>2.9724829791848872E-2</v>
      </c>
      <c r="C98" s="61">
        <v>0.2</v>
      </c>
      <c r="D98" s="61">
        <f>IF(C98*Curves!B98&gt;=1%,C98*Curves!B98+Curves!B98,Curves!B98+1%)</f>
        <v>3.9724829791848874E-2</v>
      </c>
      <c r="E98" s="61">
        <v>0.2</v>
      </c>
      <c r="F98" s="61">
        <f>IF(E98*Curves!B98&gt;=0%,-E98*Curves!B98+Curves!B98,Curves!B98)</f>
        <v>2.3779863833479097E-2</v>
      </c>
      <c r="H98" s="85">
        <f t="shared" si="7"/>
        <v>1.0000000000000002E-2</v>
      </c>
      <c r="I98" s="88">
        <f t="shared" si="8"/>
        <v>5.9449659583697759E-3</v>
      </c>
      <c r="K98" s="93">
        <f t="shared" si="9"/>
        <v>1.5138739307507088E-2</v>
      </c>
      <c r="M98" s="81">
        <f t="shared" si="10"/>
        <v>1.5138739307507088E-2</v>
      </c>
      <c r="O98" s="43"/>
      <c r="P98" s="119">
        <v>2.9724829791848872E-2</v>
      </c>
      <c r="Q98" s="119">
        <v>1.5138739307507088E-2</v>
      </c>
      <c r="R98" s="109"/>
      <c r="S98" s="91"/>
      <c r="T98" s="91"/>
      <c r="V98" s="111"/>
      <c r="W98" s="114"/>
    </row>
    <row r="99" spans="1:23" x14ac:dyDescent="0.35">
      <c r="A99">
        <v>94</v>
      </c>
      <c r="B99" s="116">
        <f t="shared" si="6"/>
        <v>2.9759594685325297E-2</v>
      </c>
      <c r="C99" s="61">
        <v>0.2</v>
      </c>
      <c r="D99" s="61">
        <f>IF(C99*Curves!B99&gt;=1%,C99*Curves!B99+Curves!B99,Curves!B99+1%)</f>
        <v>3.9759594685325299E-2</v>
      </c>
      <c r="E99" s="61">
        <v>0.2</v>
      </c>
      <c r="F99" s="61">
        <f>IF(E99*Curves!B99&gt;=0%,-E99*Curves!B99+Curves!B99,Curves!B99)</f>
        <v>2.3807675748260239E-2</v>
      </c>
      <c r="H99" s="85">
        <f t="shared" si="7"/>
        <v>1.0000000000000002E-2</v>
      </c>
      <c r="I99" s="88">
        <f t="shared" si="8"/>
        <v>5.951918937065058E-3</v>
      </c>
      <c r="K99" s="93">
        <f t="shared" si="9"/>
        <v>1.5099991362520049E-2</v>
      </c>
      <c r="M99" s="81">
        <f t="shared" si="10"/>
        <v>1.5099991362520049E-2</v>
      </c>
      <c r="O99" s="43"/>
      <c r="P99" s="119">
        <v>2.9759594685325297E-2</v>
      </c>
      <c r="Q99" s="119">
        <v>1.5099991362520049E-2</v>
      </c>
      <c r="R99" s="109"/>
      <c r="S99" s="91"/>
      <c r="T99" s="91"/>
      <c r="V99" s="111"/>
      <c r="W99" s="114"/>
    </row>
    <row r="100" spans="1:23" x14ac:dyDescent="0.35">
      <c r="A100">
        <v>95</v>
      </c>
      <c r="B100" s="116">
        <f t="shared" si="6"/>
        <v>2.9793631272454713E-2</v>
      </c>
      <c r="C100" s="61">
        <v>0.2</v>
      </c>
      <c r="D100" s="61">
        <f>IF(C100*Curves!B100&gt;=1%,C100*Curves!B100+Curves!B100,Curves!B100+1%)</f>
        <v>3.9793631272454714E-2</v>
      </c>
      <c r="E100" s="61">
        <v>0.2</v>
      </c>
      <c r="F100" s="61">
        <f>IF(E100*Curves!B100&gt;=0%,-E100*Curves!B100+Curves!B100,Curves!B100)</f>
        <v>2.3834905017963769E-2</v>
      </c>
      <c r="H100" s="85">
        <f t="shared" si="7"/>
        <v>1.0000000000000002E-2</v>
      </c>
      <c r="I100" s="88">
        <f t="shared" si="8"/>
        <v>5.9587262544909432E-3</v>
      </c>
      <c r="K100" s="93">
        <f t="shared" si="9"/>
        <v>1.506206059637849E-2</v>
      </c>
      <c r="M100" s="81">
        <f t="shared" si="10"/>
        <v>1.506206059637849E-2</v>
      </c>
      <c r="O100" s="43"/>
      <c r="P100" s="119">
        <v>2.9793631272454713E-2</v>
      </c>
      <c r="Q100" s="119">
        <v>1.506206059637849E-2</v>
      </c>
      <c r="R100" s="109"/>
      <c r="S100" s="91"/>
      <c r="T100" s="91"/>
      <c r="V100" s="111"/>
      <c r="W100" s="114"/>
    </row>
    <row r="101" spans="1:23" x14ac:dyDescent="0.35">
      <c r="A101">
        <v>96</v>
      </c>
      <c r="B101" s="116">
        <f t="shared" si="6"/>
        <v>2.9826962012897251E-2</v>
      </c>
      <c r="C101" s="61">
        <v>0.2</v>
      </c>
      <c r="D101" s="61">
        <f>IF(C101*Curves!B101&gt;=1%,C101*Curves!B101+Curves!B101,Curves!B101+1%)</f>
        <v>3.9826962012897253E-2</v>
      </c>
      <c r="E101" s="61">
        <v>0.2</v>
      </c>
      <c r="F101" s="61">
        <f>IF(E101*Curves!B101&gt;=0%,-E101*Curves!B101+Curves!B101,Curves!B101)</f>
        <v>2.3861569610317802E-2</v>
      </c>
      <c r="H101" s="85">
        <f t="shared" si="7"/>
        <v>1.0000000000000002E-2</v>
      </c>
      <c r="I101" s="88">
        <f t="shared" si="8"/>
        <v>5.9653924025794489E-3</v>
      </c>
      <c r="K101" s="93">
        <f t="shared" si="9"/>
        <v>1.5024921427888804E-2</v>
      </c>
      <c r="M101" s="81">
        <f t="shared" si="10"/>
        <v>1.5024921427888804E-2</v>
      </c>
      <c r="O101" s="43"/>
      <c r="P101" s="119">
        <v>2.9826962012897251E-2</v>
      </c>
      <c r="Q101" s="119">
        <v>1.5024921427888804E-2</v>
      </c>
      <c r="R101" s="109"/>
      <c r="S101" s="91"/>
      <c r="T101" s="91"/>
      <c r="V101" s="111"/>
      <c r="W101" s="114"/>
    </row>
    <row r="102" spans="1:23" x14ac:dyDescent="0.35">
      <c r="A102">
        <v>97</v>
      </c>
      <c r="B102" s="116">
        <f t="shared" si="6"/>
        <v>2.9859608470212962E-2</v>
      </c>
      <c r="C102" s="61">
        <v>0.2</v>
      </c>
      <c r="D102" s="61">
        <f>IF(C102*Curves!B102&gt;=1%,C102*Curves!B102+Curves!B102,Curves!B102+1%)</f>
        <v>3.9859608470212964E-2</v>
      </c>
      <c r="E102" s="61">
        <v>0.2</v>
      </c>
      <c r="F102" s="61">
        <f>IF(E102*Curves!B102&gt;=0%,-E102*Curves!B102+Curves!B102,Curves!B102)</f>
        <v>2.3887686776170369E-2</v>
      </c>
      <c r="H102" s="85">
        <f t="shared" si="7"/>
        <v>1.0000000000000002E-2</v>
      </c>
      <c r="I102" s="88">
        <f t="shared" si="8"/>
        <v>5.9719216940425923E-3</v>
      </c>
      <c r="K102" s="93">
        <f t="shared" si="9"/>
        <v>1.4988549332564105E-2</v>
      </c>
      <c r="M102" s="81">
        <f t="shared" si="10"/>
        <v>1.4988549332564105E-2</v>
      </c>
      <c r="P102" s="119">
        <v>2.9859608470212962E-2</v>
      </c>
      <c r="Q102" s="119">
        <v>1.4988549332564105E-2</v>
      </c>
      <c r="R102" s="109"/>
      <c r="S102" s="91"/>
      <c r="T102" s="91"/>
      <c r="V102" s="111"/>
      <c r="W102" s="114"/>
    </row>
    <row r="103" spans="1:23" x14ac:dyDescent="0.35">
      <c r="A103">
        <v>98</v>
      </c>
      <c r="B103" s="116">
        <f t="shared" si="6"/>
        <v>2.9891591354409552E-2</v>
      </c>
      <c r="C103" s="61">
        <v>0.2</v>
      </c>
      <c r="D103" s="61">
        <f>IF(C103*Curves!B103&gt;=1%,C103*Curves!B103+Curves!B103,Curves!B103+1%)</f>
        <v>3.9891591354409554E-2</v>
      </c>
      <c r="E103" s="61">
        <v>0.2</v>
      </c>
      <c r="F103" s="61">
        <f>IF(E103*Curves!B103&gt;=0%,-E103*Curves!B103+Curves!B103,Curves!B103)</f>
        <v>2.3913273083527642E-2</v>
      </c>
      <c r="H103" s="85">
        <f t="shared" si="7"/>
        <v>1.0000000000000002E-2</v>
      </c>
      <c r="I103" s="88">
        <f t="shared" si="8"/>
        <v>5.9783182708819105E-3</v>
      </c>
      <c r="K103" s="93">
        <f t="shared" si="9"/>
        <v>1.4952920788618984E-2</v>
      </c>
      <c r="M103" s="81">
        <f t="shared" si="10"/>
        <v>1.4952920788618984E-2</v>
      </c>
      <c r="P103" s="119">
        <v>2.9891591354409552E-2</v>
      </c>
      <c r="Q103" s="119">
        <v>1.4952920788618984E-2</v>
      </c>
      <c r="R103" s="109"/>
      <c r="S103" s="91"/>
      <c r="T103" s="91"/>
      <c r="V103" s="111"/>
      <c r="W103" s="114"/>
    </row>
    <row r="104" spans="1:23" x14ac:dyDescent="0.35">
      <c r="A104">
        <v>99</v>
      </c>
      <c r="B104" s="116">
        <f t="shared" si="6"/>
        <v>2.9922930562254146E-2</v>
      </c>
      <c r="C104" s="61">
        <v>0.2</v>
      </c>
      <c r="D104" s="61">
        <f>IF(C104*Curves!B104&gt;=1%,C104*Curves!B104+Curves!B104,Curves!B104+1%)</f>
        <v>3.9922930562254148E-2</v>
      </c>
      <c r="E104" s="61">
        <v>0.2</v>
      </c>
      <c r="F104" s="61">
        <f>IF(E104*Curves!B104&gt;=0%,-E104*Curves!B104+Curves!B104,Curves!B104)</f>
        <v>2.3938344449803316E-2</v>
      </c>
      <c r="H104" s="85">
        <f t="shared" si="7"/>
        <v>1.0000000000000002E-2</v>
      </c>
      <c r="I104" s="88">
        <f t="shared" si="8"/>
        <v>5.98458611245083E-3</v>
      </c>
      <c r="K104" s="93">
        <f t="shared" si="9"/>
        <v>1.4918013226243199E-2</v>
      </c>
      <c r="M104" s="81">
        <f t="shared" si="10"/>
        <v>1.4918013226243199E-2</v>
      </c>
      <c r="P104" s="119">
        <v>2.9922930562254146E-2</v>
      </c>
      <c r="Q104" s="119">
        <v>1.4918013226243199E-2</v>
      </c>
      <c r="R104" s="109"/>
      <c r="S104" s="91"/>
      <c r="T104" s="91"/>
      <c r="V104" s="111"/>
      <c r="W104" s="114"/>
    </row>
    <row r="105" spans="1:23" x14ac:dyDescent="0.35">
      <c r="A105">
        <v>100</v>
      </c>
      <c r="B105" s="117">
        <f t="shared" si="6"/>
        <v>2.995364521546251E-2</v>
      </c>
      <c r="C105" s="62">
        <v>0.2</v>
      </c>
      <c r="D105" s="62">
        <f>IF(C105*Curves!B105&gt;=1%,C105*Curves!B105+Curves!B105,Curves!B105+1%)</f>
        <v>3.9953645215462512E-2</v>
      </c>
      <c r="E105" s="62">
        <v>0.2</v>
      </c>
      <c r="F105" s="62">
        <f>IF(E105*Curves!B105&gt;=0%,-E105*Curves!B105+Curves!B105,Curves!B105)</f>
        <v>2.3962916172370008E-2</v>
      </c>
      <c r="H105" s="86">
        <f t="shared" si="7"/>
        <v>1.0000000000000002E-2</v>
      </c>
      <c r="I105" s="89">
        <f t="shared" si="8"/>
        <v>5.990729043092502E-3</v>
      </c>
      <c r="K105" s="94">
        <f t="shared" si="9"/>
        <v>1.4883804979923587E-2</v>
      </c>
      <c r="M105" s="82">
        <f t="shared" si="10"/>
        <v>1.4883804979923587E-2</v>
      </c>
      <c r="P105" s="120">
        <v>2.995364521546251E-2</v>
      </c>
      <c r="Q105" s="120">
        <v>1.4883804979923587E-2</v>
      </c>
      <c r="R105" s="109"/>
      <c r="S105" s="92"/>
      <c r="T105" s="92"/>
      <c r="V105" s="111"/>
      <c r="W105" s="114"/>
    </row>
    <row r="106" spans="1:23" x14ac:dyDescent="0.35">
      <c r="P106">
        <v>2.998375369688655E-2</v>
      </c>
      <c r="R106" s="109"/>
      <c r="V106" s="111"/>
      <c r="W106" s="114"/>
    </row>
    <row r="107" spans="1:23" x14ac:dyDescent="0.35">
      <c r="P107">
        <v>3.0013273684804886E-2</v>
      </c>
      <c r="R107" s="109"/>
      <c r="V107" s="111"/>
      <c r="W107" s="114"/>
    </row>
    <row r="108" spans="1:23" x14ac:dyDescent="0.35">
      <c r="P108">
        <v>3.0042222185422629E-2</v>
      </c>
      <c r="R108" s="109"/>
      <c r="V108" s="111"/>
      <c r="W108" s="114"/>
    </row>
    <row r="109" spans="1:23" x14ac:dyDescent="0.35">
      <c r="P109">
        <v>3.0070615563678071E-2</v>
      </c>
      <c r="R109" s="109"/>
      <c r="V109" s="111"/>
      <c r="W109" s="114"/>
    </row>
    <row r="110" spans="1:23" x14ac:dyDescent="0.35">
      <c r="P110">
        <v>3.0098469572447106E-2</v>
      </c>
      <c r="R110" s="109"/>
      <c r="V110" s="111"/>
      <c r="W110" s="114"/>
    </row>
    <row r="111" spans="1:23" x14ac:dyDescent="0.35">
      <c r="P111">
        <v>3.0125799380240403E-2</v>
      </c>
      <c r="R111" s="109"/>
      <c r="V111" s="111"/>
      <c r="W111" s="114"/>
    </row>
    <row r="112" spans="1:23" x14ac:dyDescent="0.35">
      <c r="P112">
        <v>3.0152619597469288E-2</v>
      </c>
      <c r="R112" s="109"/>
      <c r="V112" s="111"/>
      <c r="W112" s="114"/>
    </row>
    <row r="113" spans="16:23" x14ac:dyDescent="0.35">
      <c r="P113">
        <v>3.0178944301363586E-2</v>
      </c>
      <c r="R113" s="109"/>
      <c r="V113" s="111"/>
      <c r="W113" s="114"/>
    </row>
    <row r="114" spans="16:23" x14ac:dyDescent="0.35">
      <c r="P114">
        <v>3.0204787059616933E-2</v>
      </c>
      <c r="R114" s="109"/>
      <c r="V114" s="111"/>
      <c r="W114" s="114"/>
    </row>
    <row r="115" spans="16:23" x14ac:dyDescent="0.35">
      <c r="P115">
        <v>3.0230160952826379E-2</v>
      </c>
      <c r="R115" s="109"/>
      <c r="V115" s="111"/>
      <c r="W115" s="114"/>
    </row>
    <row r="116" spans="16:23" x14ac:dyDescent="0.35">
      <c r="P116">
        <v>3.0255078595798013E-2</v>
      </c>
      <c r="R116" s="109"/>
      <c r="V116" s="111"/>
      <c r="W116" s="114"/>
    </row>
    <row r="117" spans="16:23" x14ac:dyDescent="0.35">
      <c r="P117">
        <v>3.0279552157775669E-2</v>
      </c>
      <c r="R117" s="109"/>
      <c r="V117" s="111"/>
      <c r="W117" s="114"/>
    </row>
    <row r="118" spans="16:23" x14ac:dyDescent="0.35">
      <c r="P118">
        <v>3.030359338165689E-2</v>
      </c>
      <c r="R118" s="109"/>
      <c r="V118" s="111"/>
      <c r="W118" s="114"/>
    </row>
    <row r="119" spans="16:23" x14ac:dyDescent="0.35">
      <c r="P119">
        <v>3.0327213602250103E-2</v>
      </c>
      <c r="R119" s="109"/>
      <c r="V119" s="111"/>
      <c r="W119" s="114"/>
    </row>
    <row r="120" spans="16:23" x14ac:dyDescent="0.35">
      <c r="P120">
        <v>3.0350423763625844E-2</v>
      </c>
      <c r="R120" s="109"/>
      <c r="V120" s="111"/>
      <c r="W120" s="114"/>
    </row>
    <row r="121" spans="16:23" x14ac:dyDescent="0.35">
      <c r="P121">
        <v>3.0373234435609797E-2</v>
      </c>
      <c r="R121" s="109"/>
      <c r="V121" s="111"/>
      <c r="W121" s="114"/>
    </row>
    <row r="122" spans="16:23" x14ac:dyDescent="0.35">
      <c r="P122">
        <v>3.0395655829469348E-2</v>
      </c>
      <c r="R122" s="109"/>
      <c r="V122" s="111"/>
      <c r="W122" s="114"/>
    </row>
    <row r="123" spans="16:23" x14ac:dyDescent="0.35">
      <c r="P123">
        <v>3.0417697812833211E-2</v>
      </c>
      <c r="R123" s="109"/>
      <c r="V123" s="111"/>
      <c r="W123" s="114"/>
    </row>
    <row r="124" spans="16:23" x14ac:dyDescent="0.35">
      <c r="P124">
        <v>3.0439369923886961E-2</v>
      </c>
      <c r="R124" s="109"/>
      <c r="V124" s="111"/>
      <c r="W124" s="114"/>
    </row>
    <row r="125" spans="16:23" x14ac:dyDescent="0.35">
      <c r="P125">
        <v>3.0460681384884447E-2</v>
      </c>
      <c r="R125" s="109"/>
      <c r="V125" s="111"/>
      <c r="W125" s="114"/>
    </row>
    <row r="126" spans="16:23" x14ac:dyDescent="0.35">
      <c r="P126">
        <v>0</v>
      </c>
      <c r="V126" s="112"/>
    </row>
  </sheetData>
  <sheetProtection algorithmName="SHA-512" hashValue="/YdjNF8gFkChe69NHVyHr429/x+k3fsODvcmqkprOZfXxkQjSw4wLRoSsynSA+MXdpQ+pu+jjFE+wvO5D3H3GA==" saltValue="jeeSvBXlnZQuPAWyTB0xQw==" spinCount="100000" sheet="1" objects="1" scenarios="1"/>
  <mergeCells count="2">
    <mergeCell ref="H4:I4"/>
    <mergeCell ref="A4:B4"/>
  </mergeCells>
  <dataValidations count="1">
    <dataValidation type="list" allowBlank="1" showInputMessage="1" showErrorMessage="1" sqref="B5" xr:uid="{00000000-0002-0000-0400-000000000000}">
      <formula1>$AA$6:$AA$7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Invulinstructie</vt:lpstr>
      <vt:lpstr>Berekening renteschokken</vt:lpstr>
      <vt:lpstr>Berekening spread</vt:lpstr>
      <vt:lpstr>Berekening MW</vt:lpstr>
      <vt:lpstr>Curves</vt:lpstr>
      <vt:lpstr>Invulinstructie!Print_Area</vt:lpstr>
    </vt:vector>
  </TitlesOfParts>
  <Manager/>
  <Company>De Nederlandsche Bank N.V.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Tomic, M.B.</dc:creator>
  <cp:keywords/>
  <dc:description/>
  <cp:lastModifiedBy>Siha, D. (Daniël) (TV_ECKA)</cp:lastModifiedBy>
  <cp:revision/>
  <dcterms:created xsi:type="dcterms:W3CDTF">2015-02-19T12:24:13Z</dcterms:created>
  <dcterms:modified xsi:type="dcterms:W3CDTF">2025-02-10T10:50:14Z</dcterms:modified>
  <cp:category/>
  <cp:contentStatus/>
</cp:coreProperties>
</file>